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80" windowHeight="12195" firstSheet="1" activeTab="1"/>
  </bookViews>
  <sheets>
    <sheet name="简要表" sheetId="2" state="hidden" r:id="rId1"/>
    <sheet name="评分表" sheetId="8" r:id="rId2"/>
    <sheet name="结构分析表" sheetId="10" state="hidden" r:id="rId3"/>
    <sheet name="结构分析明细" sheetId="5" state="hidden" r:id="rId4"/>
  </sheets>
  <definedNames>
    <definedName name="_xlnm._FilterDatabase" localSheetId="1" hidden="1">评分表!$A$3:$S$32</definedName>
    <definedName name="_xlnm._FilterDatabase" localSheetId="3" hidden="1">结构分析明细!$A$1:$AF$23</definedName>
    <definedName name="_xlnm.Print_Area" localSheetId="1">评分表!$A$1:$H$27</definedName>
    <definedName name="_xlnm.Print_Titles" localSheetId="1">评分表!$2:$3</definedName>
    <definedName name="_xlnm.Print_Area" localSheetId="2">结构分析表!$A$1:$F$39</definedName>
    <definedName name="_xlnm.Print_Titles" localSheetId="2">结构分析表!$1:$4</definedName>
  </definedNames>
  <calcPr calcId="144525"/>
</workbook>
</file>

<file path=xl/sharedStrings.xml><?xml version="1.0" encoding="utf-8"?>
<sst xmlns="http://schemas.openxmlformats.org/spreadsheetml/2006/main" count="386" uniqueCount="280">
  <si>
    <t>附件1</t>
  </si>
  <si>
    <t>2024年度财政评价简要情况表</t>
  </si>
  <si>
    <t>评价项目名称</t>
  </si>
  <si>
    <t>主管部门</t>
  </si>
  <si>
    <t>资金收入总额(元)</t>
  </si>
  <si>
    <t>现场评价金额(元)</t>
  </si>
  <si>
    <t>结转结余金额(元)</t>
  </si>
  <si>
    <t>评价得分</t>
  </si>
  <si>
    <t>评价等级</t>
  </si>
  <si>
    <t>南县茅草街镇敬老院八百弓院整体绩效评价</t>
  </si>
  <si>
    <t>南县民政局</t>
  </si>
  <si>
    <t>不合格</t>
  </si>
  <si>
    <t>评价指标</t>
  </si>
  <si>
    <t>权重</t>
  </si>
  <si>
    <t>指标得分</t>
  </si>
  <si>
    <t>得分权重</t>
  </si>
  <si>
    <t>指标得分等级</t>
  </si>
  <si>
    <t>主要扣分理由</t>
  </si>
  <si>
    <t>决策</t>
  </si>
  <si>
    <t>未经过必要的可行性研究、专家论证、风险评估、绩效评估、集体决策等,扣0.5分；无绩效资料、无年初预算资料，扣10分。</t>
  </si>
  <si>
    <t>过程</t>
  </si>
  <si>
    <t>抽查发现10处资金使用不合规，扣9分；相关制度制定不完善，扣2分；主管部门对项目单位未实施管理，仅只负责业务监督和资金拨付，扣3分；部分资金预算执行率不高，如丧葬资金下拨3,000.00元，无开支，扣1分。</t>
  </si>
  <si>
    <t>产出</t>
  </si>
  <si>
    <t>床位利用率不高，使用率73%，扣4分；人事档案规范方面，未建立人事档案，扣5分；文娱活动未按照工作计划执行，扣3分；门牌档案执行率差，扣4分。</t>
  </si>
  <si>
    <t>效益</t>
  </si>
  <si>
    <t>合格</t>
  </si>
  <si>
    <t>人均养老成本方面超出2024年湖南省农村敬老院人均人均养老成本45.87%，扣6分；被服务对象满意度75%，扣1.5分。</t>
  </si>
  <si>
    <t>评价主要内容</t>
  </si>
  <si>
    <t>发现的主要问题</t>
  </si>
  <si>
    <t>原因分析及工作建议</t>
  </si>
  <si>
    <t>项目决策方面</t>
  </si>
  <si>
    <t>1.无预算资料；                                             2.项目单位绩效意识不高，无绩效资料。提供的工作计划编制流于形式，明显模版复制化痕迹</t>
  </si>
  <si>
    <t>一是强制预算编制与审核，采用“零基预算”方法，逐项论证支出必要性；二是加强院领导班子绩效管理培训，理解绩效管理的意义，根据单位职能职责及事业发展规划，确定长期和短期战略方向，并将预算资金申请文件、资金管理办法、单位规划和申报指南等梳理形成绩效目标及绩效指标的参考标准值。</t>
  </si>
  <si>
    <t>项目过程方面</t>
  </si>
  <si>
    <t>1.部分预算执行率不高，如丧葬费执行率为0；                                          2.资金使用效率及规范性有待提升：存在超范围使用资金、个人费用在单位开支、白条列支等现象。                         3.项目单位管理不规范：①资产管理不规范(资产不清楚、不盘点、房产未办理产权证书；资产费用化)；②账务管理不规范（跨期入账；账实不符、寄养费收费不及时）；③项目管理不规范（资金支付不符合合同条款、程序倒置，先签合同后走政府采购程序）；④采购程序不规范，2024年度所有采购均未履行政府采购程序。</t>
  </si>
  <si>
    <t>内控制度不健全，制度执行率不强。一是针对目前存在的问题，清查整改，逐项解决问题：固定资产进行盘点、办理产权证、落实账实不符原因，完善凭证附件；二是建议完善内控制度体系，提高内控执行有效性；三是建设资金使用监管机制，提高资金支出效率</t>
  </si>
  <si>
    <t>项目产出方面</t>
  </si>
  <si>
    <t>1.消防工程履行项目进展较慢，2023年签订的项目，2024年未办理验收；                                                          2.档案管理工作均不规范：人事档案、健康档案、门牌档案均不符合相关规定；                                          3.药品管理不规范：多次发现药品过期未处理的情况。</t>
  </si>
  <si>
    <t>1.建议按《南县县委政府机关大院物业管理工作考核办法》重新项目月考核明细；   2.对物业人员考勤进行打卡制，保证上岗人员与考核人员完全一致；              3.加强安保工作的培训，如每月开展1次安防演练（如突发闯入事件处置）；分时段管控，高峰期增派安保人员，双人核验。</t>
  </si>
  <si>
    <t>项目效益方面</t>
  </si>
  <si>
    <t>入住老人满意度调查不高：饮食方面满意度70%、卫生方面满意度90%、关怀方面满意度60%、护理方面满意度80%。</t>
  </si>
  <si>
    <t>建议分析原因，可与老人及家属进行面对面沟通，了解未被问卷覆盖的隐性需求（如心理孤独感），然后针对性进行改进。提升满意度需坚持 “老人需求导向”，既要解决“硬件”短板（如医疗、餐饮），也要弥补“软件”不足（如情感关怀、管理透明度）。</t>
  </si>
  <si>
    <t>2024年度南县茅草街镇敬老院八百弓院整体绩效评价指标评分表</t>
  </si>
  <si>
    <t>一级指标</t>
  </si>
  <si>
    <t>二级指标</t>
  </si>
  <si>
    <t>三级指标</t>
  </si>
  <si>
    <t>指标解释</t>
  </si>
  <si>
    <t>评 价 标 准</t>
  </si>
  <si>
    <t>分值</t>
  </si>
  <si>
    <t>评价情况</t>
  </si>
  <si>
    <t>得分</t>
  </si>
  <si>
    <t>决策（15分）</t>
  </si>
  <si>
    <t>项目立项
（4分）</t>
  </si>
  <si>
    <t>设立依据充分性（2分）</t>
  </si>
  <si>
    <t>专项资金设立是否符合法律法规、相关政策、发展规划以及部门职责，用以反映和考核专项资金设立的依据情况。</t>
  </si>
  <si>
    <t>①是否符合法律法规、相关政策、发展规划要求（1分）；②是否与部门职责范围相符（0.5分）；③是否与相关部门同类预算支出或部门内部相关预算支出重复（0.5分）。</t>
  </si>
  <si>
    <t>无扣分。</t>
  </si>
  <si>
    <t>设立程序规范性（2分）</t>
  </si>
  <si>
    <t>专项资金设立程序是否规范，申报是否符合要求，用以反映和考核设立程序的规范情况。</t>
  </si>
  <si>
    <t>①专项资金是否按规定程序申请设立（0.5分）；②项目单位申报资料是否真实、完整和规范（1分）；③事前是否经过必要的可行性研究、专家论证、风险评估、绩效评估、集体决策等（0.5分）。</t>
  </si>
  <si>
    <t>绩效目标（6分）</t>
  </si>
  <si>
    <t>绩效目标合理性（3分）</t>
  </si>
  <si>
    <t>项目设定的绩效目标是否依据充分，是否符合客观实际，用以反映和考核项目绩效目标与项目实施的相符情况。</t>
  </si>
  <si>
    <t>①是否及时编制绩效目标（1分）；②绩效目标是否符合部门发展规划和年度工作计划（1分）；③项目申报预期产出效益和效果是否符合正常的业绩水平（1分）。</t>
  </si>
  <si>
    <t>绩效指标明确性（3分）</t>
  </si>
  <si>
    <t>依据绩效目标设定的绩效指标是否清晰、细化、可衡量等，用以反映和考核项目绩效目标的细化情况。</t>
  </si>
  <si>
    <t>①是否将绩效目标细化分解为具体的绩效指标（1分）；②是否通过清晰、可衡量的指标值予以体现，目标明确，细化量化良好（1分）；③是否与预算支出目标任务数或计划数相对应（1分）。</t>
  </si>
  <si>
    <t>资金投入（5分）</t>
  </si>
  <si>
    <t>预算编制科学性（2分）</t>
  </si>
  <si>
    <t>预算编制依据充分、有明确标准，符合零基预算要求，资金额度与年度目标是否相适应，用以反映和考核项目预算编制的规范性、合理性情况。</t>
  </si>
  <si>
    <t>①预算编制是否经过科学论证（0.5分）；②预算额度测算依据是否充分（0.5分）；③预算内容与支出内容是否匹配（0.5分）；④预算确定的预算支出投资额或资金量是否与工作任务相匹配（0.5分）。</t>
  </si>
  <si>
    <t>编制科学。</t>
  </si>
  <si>
    <t>资金分配合理性（3分）</t>
  </si>
  <si>
    <t>资金分配依据充分，运用绩效评价结果，分配额度合理，用以反映和考核项目资金分配的合规性、合理性。</t>
  </si>
  <si>
    <t>①预算资金分配依据是否充分（0.5分）；②是否运用绩效评价结果（0.5分）；③分配额度是否合理，与项目实际相适应（1分）；④是否存在与该专项资金无关的分配事项（1分），发现一处扣0.5分。</t>
  </si>
  <si>
    <t>资金合理。</t>
  </si>
  <si>
    <t>过程（25分）</t>
  </si>
  <si>
    <t>资金管理（15分）</t>
  </si>
  <si>
    <t>资金到位率（3分）</t>
  </si>
  <si>
    <t>实际到位资金与预算资金的比率，用以反映和考核资金落实情况对项目实施的总体保障程度。</t>
  </si>
  <si>
    <t>资金到位率=（实际落实到位的资金/预算安排资金）×100%。得分=资金到位率×3，否则抽查发现项目专项资金至评价日没有到位比例5%以下，扣0.3分；5%～10%扣0.3-0.7分；10%～20%扣0.7-1.2分；超过20%扣2分。</t>
  </si>
  <si>
    <t>资产到位率=194.926万/194.926万=100%。</t>
  </si>
  <si>
    <t>预算执行率（3分）</t>
  </si>
  <si>
    <t>预算资金按照计划执行，用以反映和考核项目预算执行情况。</t>
  </si>
  <si>
    <t>预算执行率=（实际支出资金/实际到位资金）x100%。实际支出资金：本年度或预算支出期内项目实际拨付的资金。得分=预算执行率x3，否则抽查发现项目专项资金至评价日没有到位比例5%以下，扣0.3分；5%～10%扣0.3-0.7分；10%～20%扣0.7-1.2分；超过20%扣2分。</t>
  </si>
  <si>
    <t>丧葬费下拨3000元，无支出，扣0.5分。</t>
  </si>
  <si>
    <t>资金使用合规性（9分）</t>
  </si>
  <si>
    <t>预算资金使用符合相关的财务管理制度规定，用以反映和考核预算资金使用的合法性、合规性情况。</t>
  </si>
  <si>
    <t>①是否符合国家财经法规和财务管理制度以及有关专项资金管理办法的规定，项目单位建立了财务管理制度，资金专账核算且规范，得1分，否则视情况扣分；②资金的拨付是否有完整的审批程序和手续，项目单位资金审批程序和手续合规，原始凭证合规充分，得2分，否则视情况扣分；③是否符合预算支出预算批复或合同规定的用途，资金使用符合预算批复用途，得2分，否则抽查发现一处扣1分，扣完为止；④是否存在截留、挤占、挪用、虚列支出等情况，不存在截留、挤占、挪用、虚列支出等情况，得4分，否则抽查发现一处扣2分，扣完为止。</t>
  </si>
  <si>
    <t>根据抽查情况资金使用不合规现象，扣2分。</t>
  </si>
  <si>
    <t>组织实施（10分）</t>
  </si>
  <si>
    <t>组织机构（1分）</t>
  </si>
  <si>
    <t>用以反映和考核单位是否机构健全、分工明确。</t>
  </si>
  <si>
    <t>单位是否机构健全、分工明确 （1分）。</t>
  </si>
  <si>
    <t>符合相关规定。</t>
  </si>
  <si>
    <t>管理制度健全性（3分）</t>
  </si>
  <si>
    <t>主管部门财务和业务管理制度健全，用以反映和考核财务和业务管理制度对项目顺利实施的保障情况。</t>
  </si>
  <si>
    <t>①是否已制定或具有相应的业务、财务管理制度（2分），制定了或具有的得2分，否则视情况扣分；②财务和业务管理制度是否合法、合规、完整，且在有效期内（1分），不符合的视情况扣分。</t>
  </si>
  <si>
    <t>制度不健全，未提供财务管理制度、采购与库存控制制度、档案管理制度、资产管理制度等，扣2分。</t>
  </si>
  <si>
    <t>制度执行有效性（6分）</t>
  </si>
  <si>
    <t>项目实施符合相关业务管理规定，用以反映和考核业务管理制度的有效执行情况。</t>
  </si>
  <si>
    <t>①项目单位申报材料、验收材料等资料是否齐全并及时归档，资料齐全并及时归档，得1分，否则抽查发现项目不符合比例5%（含5%）以下，扣0.1分；5%～10%（含10%）扣0.1～0.3分；10%～20%（含20%）扣0.3～0.4分；超过20%扣0.5分；②主管部门对项目管理系统是否实行专人管理，主管部门对项目管理系统实行专人管理，得0.5分，否则0分；③专项资金项目申报、评审、公示、验收各环节是否符合相关规定，项目申报、评审、公示、验收各环节符合相关规定，得3分（不包括项目申报），否则抽查发现项目不符合比例5%（含5%）以下，扣0.1分；5%～10%（含10%）扣0.1～0.3分；10%～20%（含20%）扣0.3～0.4分；超过20%扣0.5分；④主管部门是否按财政部门要求组织开展绩效评价，主管部门按财政部门要求组织开展了该专项资金绩效评价，且效果较好，得1.5分，否则视情况扣分。</t>
  </si>
  <si>
    <t>制度执行不到位，项目管理不规范，扣2分。</t>
  </si>
  <si>
    <t>产出（36分）</t>
  </si>
  <si>
    <t>服务供给数量（11分）</t>
  </si>
  <si>
    <t>床位利用率（5分）</t>
  </si>
  <si>
    <t>实际入住老人数占核定床位数的比例，反映资源利用效率。</t>
  </si>
  <si>
    <t>床位利用率大于等于90%计5分；80%（含）至89%计4分；70%（含）至79%计3分；低于70%不得分。</t>
  </si>
  <si>
    <t>床位利用率=年均入住人数44人/床位数58（床位64，工作人员占6张）=75%。</t>
  </si>
  <si>
    <t>医疗服务覆盖率（6分）</t>
  </si>
  <si>
    <t>享受定期体检、健康档案管理等基础医疗服务的老人占比。</t>
  </si>
  <si>
    <t>①是否对老人进行定期体检，是得3分，未进行不得分；②是否建立老人健康档案，建立档案=80%计3分，按建档比例*分值计分。</t>
  </si>
  <si>
    <t>业务完成情况（10分）</t>
  </si>
  <si>
    <t>人事档案规范（5分）</t>
  </si>
  <si>
    <t>供养对象个人档案建立保管情况。</t>
  </si>
  <si>
    <t>①人事档案建立等于100%计2分，按建档比例*分值计分；②人事档案更新及时，资料齐全，计3分，按建档比例*分值计分。</t>
  </si>
  <si>
    <t>人事档案建立不完整，扣3分</t>
  </si>
  <si>
    <t>文娱活动完成率（5分）</t>
  </si>
  <si>
    <t>实际开展活动次数占年度计划次数的比例（如节日活动、健康讲座等）。</t>
  </si>
  <si>
    <t>文娱活动完成情况占比年初计划活动大于等于90%计5分；80%（含）至89%计4分；70%（含）至79%计3分；低于70%不得分。</t>
  </si>
  <si>
    <t>年初计划每月至少开展兴趣小组活动4次，未达标，扣2分。</t>
  </si>
  <si>
    <t>服务质量达标率（10分）</t>
  </si>
  <si>
    <t>门牌档案执行率（5分）</t>
  </si>
  <si>
    <t>敬老院在供养对象居室门厅或其他显著位置张贴供养对象个人资料卡，包括照片、姓名、年龄、入院时间等。</t>
  </si>
  <si>
    <t>门牌档案建立等于100%计5分，按建立档案比例*指标分值计分。</t>
  </si>
  <si>
    <t>门牌仅有部分张贴了照片，有些照片陈旧看不清，除照片姓名，无其他信息，酌情扣1分。</t>
  </si>
  <si>
    <t>工作人员持证率（5分）</t>
  </si>
  <si>
    <t>持有养老护理员资格证或相关培训证书的护理人员占比。</t>
  </si>
  <si>
    <t>护理人员持证率等于100%计5分，80%（含）-99%计3分；60%（含）-79%计1分，小于60%不计分。</t>
  </si>
  <si>
    <t>工作人员均办理从业人员健康证。</t>
  </si>
  <si>
    <t>特殊群体覆盖（5分）</t>
  </si>
  <si>
    <t>特困/低保老人占比（5分）</t>
  </si>
  <si>
    <t>特困、低保等政府兜底老人占入住总人数的比例（体现公益性）。</t>
  </si>
  <si>
    <t>特殊群体覆盖率≥80%计满分，否则按比例*指标分值计分。</t>
  </si>
  <si>
    <t>特困低保年度平均人数39人/年均入住人数44人=88.64%。</t>
  </si>
  <si>
    <t>效益（24分）</t>
  </si>
  <si>
    <t>经济效益（6分）</t>
  </si>
  <si>
    <t>人均养老成本（6分）</t>
  </si>
  <si>
    <t>反映每位老人年均成本与区域平均水平的对比。</t>
  </si>
  <si>
    <t>小于区域均值计满分，按比例*权重计分（‌2024年湖南省农村敬老院人均养老成本11096元/元），超支小于5%不扣分，5%以上视情况扣分。</t>
  </si>
  <si>
    <t>院内年度非建设开支71.22万元/年均入住人数44人/=16186.41元/人/年，超支45.87%。</t>
  </si>
  <si>
    <t>社会效益（6分）</t>
  </si>
  <si>
    <t>提高特困人员生存质量（6分）</t>
  </si>
  <si>
    <t>特困人员生存环境改善，生活得到改善。</t>
  </si>
  <si>
    <t>特困人员生存环境得到基本保障计4分，生存环境恶劣酌情扣分。</t>
  </si>
  <si>
    <t>可持续效益（6分）</t>
  </si>
  <si>
    <t>本地就业带动（6分）</t>
  </si>
  <si>
    <t>聘用本地员工（护理、后勤等）占员工总数的比例。</t>
  </si>
  <si>
    <t>本地就业人数比例占比大于90%计6分，80%（含）-99%计4分；60%（含）-79%计2分，小于60%不计分。</t>
  </si>
  <si>
    <t>满意度指标（6分）</t>
  </si>
  <si>
    <t>被服务对象满意度（6分）</t>
  </si>
  <si>
    <t>通过问卷调查评估老人对饮食、卫生、关怀、护理人员态度等的满意度。</t>
  </si>
  <si>
    <t>从饮食、卫生、关怀、护理人员态度四个方面权重各25%计算，按满意度比例*指标分值计分。</t>
  </si>
  <si>
    <t>根据调查问卷综合统计：满意75%、一般20%、不满意5%。</t>
  </si>
  <si>
    <t>合计</t>
  </si>
  <si>
    <t>附件2</t>
  </si>
  <si>
    <t>现场评价资金支出结构性分析汇总表</t>
  </si>
  <si>
    <t>单位：元</t>
  </si>
  <si>
    <t>科目分类</t>
  </si>
  <si>
    <t>①支出总额</t>
  </si>
  <si>
    <t>②合规性支出</t>
  </si>
  <si>
    <t>③不合规支出③=①-②</t>
  </si>
  <si>
    <t>④不合规支出占比④=③/①%</t>
  </si>
  <si>
    <t>备注</t>
  </si>
  <si>
    <t>一、事业支出</t>
  </si>
  <si>
    <t xml:space="preserve">   1.工资及福利</t>
  </si>
  <si>
    <t xml:space="preserve">   1.工作人员节日福利</t>
  </si>
  <si>
    <t xml:space="preserve">   2.杂工组装护理费</t>
  </si>
  <si>
    <t xml:space="preserve">   3.生活费</t>
  </si>
  <si>
    <t>买菜无票开支237763，占比生活费开支90.49%</t>
  </si>
  <si>
    <t xml:space="preserve">   4.院民零花钱</t>
  </si>
  <si>
    <t>部分领取人员并非系统人员</t>
  </si>
  <si>
    <t xml:space="preserve">   5.基本养老服务费</t>
  </si>
  <si>
    <t xml:space="preserve">   6.特困人员一次性生活补贴</t>
  </si>
  <si>
    <t xml:space="preserve">   7.慰问金</t>
  </si>
  <si>
    <t xml:space="preserve">   8.消防建设工程资金</t>
  </si>
  <si>
    <t xml:space="preserve">   9.消防设计费</t>
  </si>
  <si>
    <t xml:space="preserve">   10.消防改造工程</t>
  </si>
  <si>
    <t xml:space="preserve">   12.建设雨棚工程和房屋维修</t>
  </si>
  <si>
    <t xml:space="preserve">   13.新建杂屋和雨棚</t>
  </si>
  <si>
    <t xml:space="preserve">   14.维修费</t>
  </si>
  <si>
    <t>无票开支</t>
  </si>
  <si>
    <t xml:space="preserve">   15.办公费</t>
  </si>
  <si>
    <t>个人开支单位报销</t>
  </si>
  <si>
    <t xml:space="preserve">   16.电费</t>
  </si>
  <si>
    <t xml:space="preserve">   17.水费</t>
  </si>
  <si>
    <t xml:space="preserve">   11.消防面具</t>
  </si>
  <si>
    <t xml:space="preserve">   18.五保医疗费</t>
  </si>
  <si>
    <t>处方金额与发票金额不一致，多开票，且开票单位与处方盖章单位不一致</t>
  </si>
  <si>
    <t xml:space="preserve">   19.基础购置</t>
  </si>
  <si>
    <t>购置电器</t>
  </si>
  <si>
    <t xml:space="preserve">   20.食堂物品购置</t>
  </si>
  <si>
    <t xml:space="preserve">   21.差旅费</t>
  </si>
  <si>
    <t>中级消防证培训</t>
  </si>
  <si>
    <t xml:space="preserve">   22.培训费</t>
  </si>
  <si>
    <t xml:space="preserve">   23.院民用品</t>
  </si>
  <si>
    <t xml:space="preserve">   24.其他费用－杂费开支</t>
  </si>
  <si>
    <t>二、其他支出</t>
  </si>
  <si>
    <t xml:space="preserve">   1.非学历教育服务－培训费</t>
  </si>
  <si>
    <t>三、经营支出</t>
  </si>
  <si>
    <t xml:space="preserve">   1.种植支出</t>
  </si>
  <si>
    <t xml:space="preserve">   2.养殖支出</t>
  </si>
  <si>
    <t>非建设开支</t>
  </si>
  <si>
    <t>记账日期</t>
  </si>
  <si>
    <t>凭证号</t>
  </si>
  <si>
    <t>摘要</t>
  </si>
  <si>
    <t>科目</t>
  </si>
  <si>
    <t>费用明细</t>
  </si>
  <si>
    <t>金额</t>
  </si>
  <si>
    <t>附件</t>
  </si>
  <si>
    <t>问题</t>
  </si>
  <si>
    <t>认定金额</t>
  </si>
  <si>
    <t>差额</t>
  </si>
  <si>
    <t>其中：</t>
  </si>
  <si>
    <t>个人费用单位列支</t>
  </si>
  <si>
    <t>超范围</t>
  </si>
  <si>
    <t>发票与附件不一致</t>
  </si>
  <si>
    <t>食堂开支不规范</t>
  </si>
  <si>
    <t>支出</t>
  </si>
  <si>
    <t>事业支出</t>
  </si>
  <si>
    <t>基本支出</t>
  </si>
  <si>
    <t>维修费</t>
  </si>
  <si>
    <t>销售单</t>
  </si>
  <si>
    <t>洗衣机维修、LED贴件、喷头、水龙头等1381</t>
  </si>
  <si>
    <t>无发票</t>
  </si>
  <si>
    <t>办公费</t>
  </si>
  <si>
    <t>普票、监控维修清单</t>
  </si>
  <si>
    <t>办公用品*纸制品等1865、话费1000、摄像头及安装1025</t>
  </si>
  <si>
    <t>话费1000系19973710980是黄副院长电话</t>
  </si>
  <si>
    <t>项目支出</t>
  </si>
  <si>
    <t>院民生活费</t>
  </si>
  <si>
    <t>物资采购单、领款单</t>
  </si>
  <si>
    <t>米、面、油、蔬菜、肉</t>
  </si>
  <si>
    <t>院民零花钱</t>
  </si>
  <si>
    <t>发放明细表</t>
  </si>
  <si>
    <t>2024年第一季度零花钱41人*200</t>
  </si>
  <si>
    <t>提供集中供养名单38人，发放41人，发放表多卜瑞云、曾召文、李梅魁、叶长青。3月份集中供养有徐培志名字，未发放。</t>
  </si>
  <si>
    <t>慰问金</t>
  </si>
  <si>
    <t>2024年春季慰问金发放表44人*200</t>
  </si>
  <si>
    <t>卜瑞云、叶长青、吕菊生、刘桂华不是系统名单人员</t>
  </si>
  <si>
    <t>五保医疗费</t>
  </si>
  <si>
    <t>普票、卫生院处方、登记表、结算单</t>
  </si>
  <si>
    <t>药品普票2302.8（南县明武竹海堂大药房），卫生院处方2294（南县慧君竹海堂大药房）、住院登记2023年8364.33（南县旭成肾病医院有限公司公司盖章）</t>
  </si>
  <si>
    <t>1.发票金额与卫生院处方金额不一致，发票开票方与处方盖章方也不一致</t>
  </si>
  <si>
    <t>领款单</t>
  </si>
  <si>
    <t>洗空调120；院内电器水龙头小维修580；水管维修、水表移位300。</t>
  </si>
  <si>
    <t>普票</t>
  </si>
  <si>
    <t>话费700；购买复印纸、硒鼓碳粉等1380。</t>
  </si>
  <si>
    <t>19973710980是黄副院长电话500元、18973703816报销200元，不知道是谁</t>
  </si>
  <si>
    <t>培训费</t>
  </si>
  <si>
    <t>普票、收款收据、培训通知文件、工作证明经历</t>
  </si>
  <si>
    <t>消防培训费5200、住宿+餐饮230</t>
  </si>
  <si>
    <t>培训费是两人费用：孙志刚和向艳红，孙志刚并非敬老院工作人员</t>
  </si>
  <si>
    <t>2024年第二季度零花钱39人*200</t>
  </si>
  <si>
    <t>提供集中供养名单38人，发放39人，发放表多卜瑞云</t>
  </si>
  <si>
    <t>院民用品</t>
  </si>
  <si>
    <t>销售单、普票</t>
  </si>
  <si>
    <t>蚊香750（5件*150）、普票纺织三件套1680</t>
  </si>
  <si>
    <t>部分无发票</t>
  </si>
  <si>
    <t>普票、领款单、销售单</t>
  </si>
  <si>
    <t>普票维修蒸柜发热管3根800、领款单-水管维修472（南县凡暖装饰行盖公章)、销货清单-LED洗衣机455+水龙头阀门360+热水器维修480（南县电建平家电超市盖公章)</t>
  </si>
  <si>
    <t>2024年第三季度零花钱41人*200</t>
  </si>
  <si>
    <t>提供集中供养名单40人，发放41人，发放表多卜瑞云。</t>
  </si>
  <si>
    <t>普票、卫生院处方</t>
  </si>
  <si>
    <t>药品2100</t>
  </si>
  <si>
    <t>附件不一致：开票方是南县茅草街镇延丹大药房、处方盖章单位是南县慧君竹海堂大药房；处方单金额1430元，发票多开670元</t>
  </si>
  <si>
    <t>发票联、普票、销售单</t>
  </si>
  <si>
    <t>报刊订阅5140、办公用品*文具等2125、话费1657.74</t>
  </si>
  <si>
    <t>无报刊征订文件，话费1657.74系19973710980是黄副院长电话</t>
  </si>
  <si>
    <t>食堂支出</t>
  </si>
  <si>
    <t>物资采购单</t>
  </si>
  <si>
    <t>购买菜篮子、粘板、碗</t>
  </si>
  <si>
    <t>无发票，单据金额只有70398元，差2467元；另外其中含2020-2022年捐赠款退款3600元给茅草街官灵洲村委。</t>
  </si>
  <si>
    <t>2024年第四季度零花钱38人*200</t>
  </si>
  <si>
    <t>提供集中供养名单36人，发放38人，发放表多卜瑞云、谢冬保</t>
  </si>
  <si>
    <t>普票757+798</t>
  </si>
  <si>
    <t>普票购买床上用品三件757、普票鞋和袜子42双798、生活用品拖把等701（无发票）</t>
  </si>
  <si>
    <t>部分无发票701元</t>
  </si>
  <si>
    <t>其他费用</t>
  </si>
  <si>
    <t>购买火芯花线109、暖风机2台240、四方凳2张60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</si>
</sst>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1">
    <font>
      <sz val="11"/>
      <color theme="1"/>
      <name val="宋体"/>
      <charset val="134"/>
      <scheme val="minor"/>
    </font>
    <font>
      <sz val="10"/>
      <color theme="1"/>
      <name val="Arial"/>
      <charset val="134"/>
    </font>
    <font>
      <sz val="10"/>
      <name val="宋体"/>
      <charset val="134"/>
    </font>
    <font>
      <sz val="10"/>
      <color theme="1"/>
      <name val="宋体"/>
      <charset val="134"/>
      <scheme val="minor"/>
    </font>
    <font>
      <sz val="10"/>
      <color indexed="8"/>
      <name val="宋体"/>
      <charset val="134"/>
    </font>
    <font>
      <sz val="10"/>
      <color rgb="FFFF0000"/>
      <name val="宋体"/>
      <charset val="134"/>
    </font>
    <font>
      <sz val="11"/>
      <color theme="4"/>
      <name val="宋体"/>
      <charset val="134"/>
      <scheme val="minor"/>
    </font>
    <font>
      <sz val="11"/>
      <color rgb="FFFF0000"/>
      <name val="宋体"/>
      <charset val="134"/>
      <scheme val="minor"/>
    </font>
    <font>
      <b/>
      <sz val="16"/>
      <color theme="1"/>
      <name val="宋体"/>
      <charset val="134"/>
      <scheme val="minor"/>
    </font>
    <font>
      <sz val="10"/>
      <color theme="1"/>
      <name val="宋体"/>
      <charset val="134"/>
      <scheme val="major"/>
    </font>
    <font>
      <sz val="11"/>
      <color indexed="8"/>
      <name val="宋体"/>
      <charset val="134"/>
    </font>
    <font>
      <b/>
      <sz val="16"/>
      <color rgb="FF000000"/>
      <name val="宋体"/>
      <charset val="134"/>
    </font>
    <font>
      <b/>
      <sz val="10"/>
      <color rgb="FF000000"/>
      <name val="宋体"/>
      <charset val="134"/>
    </font>
    <font>
      <sz val="10"/>
      <color rgb="FF0A0A0A"/>
      <name val="宋体"/>
      <charset val="134"/>
    </font>
    <font>
      <sz val="10"/>
      <color rgb="FF000000"/>
      <name val="宋体"/>
      <charset val="134"/>
    </font>
    <font>
      <sz val="10"/>
      <color theme="1"/>
      <name val="宋体"/>
      <charset val="134"/>
    </font>
    <font>
      <b/>
      <sz val="10"/>
      <color indexed="8"/>
      <name val="宋体"/>
      <charset val="134"/>
    </font>
    <font>
      <sz val="10"/>
      <color indexed="8"/>
      <name val="宋体"/>
      <charset val="134"/>
      <scheme val="minor"/>
    </font>
    <font>
      <sz val="11"/>
      <color theme="1"/>
      <name val="宋体"/>
      <charset val="134"/>
    </font>
    <font>
      <b/>
      <sz val="16"/>
      <color rgb="FF0A0A0A"/>
      <name val="宋体"/>
      <charset val="134"/>
    </font>
    <font>
      <b/>
      <sz val="16"/>
      <color indexed="8"/>
      <name val="宋体"/>
      <charset val="134"/>
    </font>
    <font>
      <sz val="14"/>
      <color rgb="FF0000FF"/>
      <name val="宋体"/>
      <charset val="134"/>
    </font>
    <font>
      <b/>
      <sz val="18"/>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8"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3"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5" fillId="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0" borderId="16" applyNumberFormat="0" applyFont="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15" applyNumberFormat="0" applyFill="0" applyAlignment="0" applyProtection="0">
      <alignment vertical="center"/>
    </xf>
    <xf numFmtId="0" fontId="35" fillId="0" borderId="15" applyNumberFormat="0" applyFill="0" applyAlignment="0" applyProtection="0">
      <alignment vertical="center"/>
    </xf>
    <xf numFmtId="0" fontId="25" fillId="13" borderId="0" applyNumberFormat="0" applyBorder="0" applyAlignment="0" applyProtection="0">
      <alignment vertical="center"/>
    </xf>
    <xf numFmtId="0" fontId="26" fillId="0" borderId="13" applyNumberFormat="0" applyFill="0" applyAlignment="0" applyProtection="0">
      <alignment vertical="center"/>
    </xf>
    <xf numFmtId="0" fontId="25" fillId="15" borderId="0" applyNumberFormat="0" applyBorder="0" applyAlignment="0" applyProtection="0">
      <alignment vertical="center"/>
    </xf>
    <xf numFmtId="0" fontId="36" fillId="16" borderId="17" applyNumberFormat="0" applyAlignment="0" applyProtection="0">
      <alignment vertical="center"/>
    </xf>
    <xf numFmtId="0" fontId="38" fillId="16" borderId="14" applyNumberFormat="0" applyAlignment="0" applyProtection="0">
      <alignment vertical="center"/>
    </xf>
    <xf numFmtId="0" fontId="39" fillId="17" borderId="19" applyNumberFormat="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37" fillId="0" borderId="18" applyNumberFormat="0" applyFill="0" applyAlignment="0" applyProtection="0">
      <alignment vertical="center"/>
    </xf>
    <xf numFmtId="0" fontId="40" fillId="0" borderId="20" applyNumberFormat="0" applyFill="0" applyAlignment="0" applyProtection="0">
      <alignment vertical="center"/>
    </xf>
    <xf numFmtId="0" fontId="34" fillId="12" borderId="0" applyNumberFormat="0" applyBorder="0" applyAlignment="0" applyProtection="0">
      <alignment vertical="center"/>
    </xf>
    <xf numFmtId="0" fontId="33" fillId="11" borderId="0" applyNumberFormat="0" applyBorder="0" applyAlignment="0" applyProtection="0">
      <alignment vertical="center"/>
    </xf>
    <xf numFmtId="0" fontId="24" fillId="21" borderId="0" applyNumberFormat="0" applyBorder="0" applyAlignment="0" applyProtection="0">
      <alignment vertical="center"/>
    </xf>
    <xf numFmtId="0" fontId="25" fillId="4"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 borderId="0" applyNumberFormat="0" applyBorder="0" applyAlignment="0" applyProtection="0">
      <alignment vertical="center"/>
    </xf>
    <xf numFmtId="0" fontId="24" fillId="25" borderId="0" applyNumberFormat="0" applyBorder="0" applyAlignment="0" applyProtection="0">
      <alignment vertical="center"/>
    </xf>
    <xf numFmtId="0" fontId="25" fillId="22" borderId="0" applyNumberFormat="0" applyBorder="0" applyAlignment="0" applyProtection="0">
      <alignment vertical="center"/>
    </xf>
    <xf numFmtId="0" fontId="25" fillId="27" borderId="0" applyNumberFormat="0" applyBorder="0" applyAlignment="0" applyProtection="0">
      <alignment vertical="center"/>
    </xf>
    <xf numFmtId="0" fontId="24" fillId="14" borderId="0" applyNumberFormat="0" applyBorder="0" applyAlignment="0" applyProtection="0">
      <alignment vertical="center"/>
    </xf>
    <xf numFmtId="0" fontId="24" fillId="28"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5" fillId="26" borderId="0" applyNumberFormat="0" applyBorder="0" applyAlignment="0" applyProtection="0">
      <alignment vertical="center"/>
    </xf>
    <xf numFmtId="0" fontId="25" fillId="32" borderId="0" applyNumberFormat="0" applyBorder="0" applyAlignment="0" applyProtection="0">
      <alignment vertical="center"/>
    </xf>
    <xf numFmtId="0" fontId="24" fillId="18" borderId="0" applyNumberFormat="0" applyBorder="0" applyAlignment="0" applyProtection="0">
      <alignment vertical="center"/>
    </xf>
    <xf numFmtId="0" fontId="25" fillId="29" borderId="0" applyNumberFormat="0" applyBorder="0" applyAlignment="0" applyProtection="0">
      <alignment vertical="center"/>
    </xf>
  </cellStyleXfs>
  <cellXfs count="9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Border="1" applyAlignment="1">
      <alignment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vertical="center" wrapText="1"/>
    </xf>
    <xf numFmtId="14" fontId="3" fillId="0" borderId="0" xfId="0" applyNumberFormat="1"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wrapText="1"/>
    </xf>
    <xf numFmtId="176" fontId="3" fillId="0" borderId="0" xfId="0" applyNumberFormat="1" applyFont="1" applyFill="1" applyAlignment="1">
      <alignment vertical="center" wrapText="1"/>
    </xf>
    <xf numFmtId="14"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2" fillId="0" borderId="0" xfId="0" applyFont="1" applyFill="1" applyBorder="1" applyAlignment="1">
      <alignment horizontal="center" vertical="center" wrapText="1"/>
    </xf>
    <xf numFmtId="176" fontId="0" fillId="0" borderId="0" xfId="0" applyNumberFormat="1" applyFill="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Fill="1" applyAlignment="1">
      <alignment horizontal="center" vertical="center" wrapText="1"/>
    </xf>
    <xf numFmtId="176" fontId="0" fillId="0" borderId="0" xfId="0" applyNumberFormat="1" applyAlignment="1">
      <alignment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0" fontId="3" fillId="0" borderId="1" xfId="0" applyFont="1" applyBorder="1" applyAlignment="1">
      <alignment vertical="center" wrapText="1"/>
    </xf>
    <xf numFmtId="10" fontId="0" fillId="0" borderId="0" xfId="0" applyNumberForma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2"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18" fillId="0" borderId="0" xfId="0" applyFont="1">
      <alignment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3" fillId="0" borderId="5" xfId="0" applyFont="1" applyFill="1" applyBorder="1" applyAlignment="1">
      <alignment horizontal="center" vertical="center" wrapText="1"/>
    </xf>
    <xf numFmtId="0" fontId="10"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8" fillId="0" borderId="0" xfId="0" applyFont="1" applyAlignment="1">
      <alignment horizontal="left" vertical="center" wrapText="1"/>
    </xf>
    <xf numFmtId="0" fontId="21" fillId="0" borderId="0" xfId="0" applyFont="1" applyAlignment="1">
      <alignment horizontal="justify"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left" vertical="center"/>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F12" sqref="F12:I12"/>
    </sheetView>
  </sheetViews>
  <sheetFormatPr defaultColWidth="9" defaultRowHeight="22" customHeight="1"/>
  <cols>
    <col min="1" max="1" width="12.625" style="69" customWidth="1"/>
    <col min="2" max="2" width="12.825" style="69" customWidth="1"/>
    <col min="3" max="3" width="12.5" style="69" customWidth="1"/>
    <col min="4" max="4" width="12.975" style="69" customWidth="1"/>
    <col min="5" max="5" width="17.3833333333333" style="69" customWidth="1"/>
    <col min="6" max="6" width="18.7833333333333" style="69" customWidth="1"/>
    <col min="7" max="7" width="17.4416666666667" style="69" customWidth="1"/>
    <col min="8" max="8" width="11.8833333333333" style="69" customWidth="1"/>
    <col min="9" max="9" width="12.6666666666667" style="69" customWidth="1"/>
    <col min="10" max="16384" width="9" style="69"/>
  </cols>
  <sheetData>
    <row r="1" customHeight="1" spans="1:1">
      <c r="A1" s="69" t="s">
        <v>0</v>
      </c>
    </row>
    <row r="2" customHeight="1" spans="1:9">
      <c r="A2" s="70" t="s">
        <v>1</v>
      </c>
      <c r="B2" s="71"/>
      <c r="C2" s="71"/>
      <c r="D2" s="71"/>
      <c r="E2" s="71"/>
      <c r="F2" s="71"/>
      <c r="G2" s="71"/>
      <c r="H2" s="71"/>
      <c r="I2" s="71"/>
    </row>
    <row r="3" ht="27" customHeight="1" spans="1:9">
      <c r="A3" s="72" t="s">
        <v>2</v>
      </c>
      <c r="B3" s="73"/>
      <c r="C3" s="74" t="s">
        <v>3</v>
      </c>
      <c r="D3" s="73"/>
      <c r="E3" s="74" t="s">
        <v>4</v>
      </c>
      <c r="F3" s="74" t="s">
        <v>5</v>
      </c>
      <c r="G3" s="74" t="s">
        <v>6</v>
      </c>
      <c r="H3" s="74" t="s">
        <v>7</v>
      </c>
      <c r="I3" s="86" t="s">
        <v>8</v>
      </c>
    </row>
    <row r="4" ht="24" customHeight="1" spans="1:9">
      <c r="A4" s="75" t="s">
        <v>9</v>
      </c>
      <c r="B4" s="76"/>
      <c r="C4" s="77" t="s">
        <v>10</v>
      </c>
      <c r="D4" s="76"/>
      <c r="E4" s="78">
        <v>1054627</v>
      </c>
      <c r="F4" s="78">
        <v>1041635</v>
      </c>
      <c r="G4" s="78">
        <f>+E4-F4</f>
        <v>12992</v>
      </c>
      <c r="H4" s="77">
        <f>+C6+C7+C8+C9</f>
        <v>51</v>
      </c>
      <c r="I4" s="87" t="s">
        <v>11</v>
      </c>
    </row>
    <row r="5" customHeight="1" spans="1:9">
      <c r="A5" s="75" t="s">
        <v>12</v>
      </c>
      <c r="B5" s="77" t="s">
        <v>13</v>
      </c>
      <c r="C5" s="77" t="s">
        <v>14</v>
      </c>
      <c r="D5" s="77" t="s">
        <v>15</v>
      </c>
      <c r="E5" s="77" t="s">
        <v>16</v>
      </c>
      <c r="F5" s="77" t="s">
        <v>17</v>
      </c>
      <c r="G5" s="76"/>
      <c r="H5" s="76"/>
      <c r="I5" s="88"/>
    </row>
    <row r="6" ht="28" customHeight="1" spans="1:9">
      <c r="A6" s="75" t="s">
        <v>18</v>
      </c>
      <c r="B6" s="77">
        <v>15</v>
      </c>
      <c r="C6" s="77">
        <v>4.5</v>
      </c>
      <c r="D6" s="79">
        <f>+C6/B6</f>
        <v>0.3</v>
      </c>
      <c r="E6" s="77" t="s">
        <v>11</v>
      </c>
      <c r="F6" s="80" t="s">
        <v>19</v>
      </c>
      <c r="G6" s="81"/>
      <c r="H6" s="81"/>
      <c r="I6" s="89"/>
    </row>
    <row r="7" ht="48" customHeight="1" spans="1:9">
      <c r="A7" s="75" t="s">
        <v>20</v>
      </c>
      <c r="B7" s="77">
        <v>25</v>
      </c>
      <c r="C7" s="77">
        <v>10</v>
      </c>
      <c r="D7" s="79">
        <f>+C7/B7</f>
        <v>0.4</v>
      </c>
      <c r="E7" s="77" t="s">
        <v>11</v>
      </c>
      <c r="F7" s="80" t="s">
        <v>21</v>
      </c>
      <c r="G7" s="81"/>
      <c r="H7" s="81"/>
      <c r="I7" s="89"/>
    </row>
    <row r="8" ht="45" customHeight="1" spans="1:9">
      <c r="A8" s="75" t="s">
        <v>22</v>
      </c>
      <c r="B8" s="77">
        <v>36</v>
      </c>
      <c r="C8" s="77">
        <v>20</v>
      </c>
      <c r="D8" s="79">
        <f>+C8/B8</f>
        <v>0.555555555555556</v>
      </c>
      <c r="E8" s="77" t="s">
        <v>11</v>
      </c>
      <c r="F8" s="80" t="s">
        <v>23</v>
      </c>
      <c r="G8" s="81"/>
      <c r="H8" s="81"/>
      <c r="I8" s="89"/>
    </row>
    <row r="9" ht="40" customHeight="1" spans="1:9">
      <c r="A9" s="75" t="s">
        <v>24</v>
      </c>
      <c r="B9" s="77">
        <v>24</v>
      </c>
      <c r="C9" s="77">
        <v>16.5</v>
      </c>
      <c r="D9" s="79">
        <f>+C9/B9</f>
        <v>0.6875</v>
      </c>
      <c r="E9" s="77" t="s">
        <v>25</v>
      </c>
      <c r="F9" s="80" t="s">
        <v>26</v>
      </c>
      <c r="G9" s="81"/>
      <c r="H9" s="81"/>
      <c r="I9" s="89"/>
    </row>
    <row r="10" customHeight="1" spans="1:9">
      <c r="A10" s="75" t="s">
        <v>27</v>
      </c>
      <c r="B10" s="77" t="s">
        <v>28</v>
      </c>
      <c r="C10" s="77"/>
      <c r="D10" s="77"/>
      <c r="E10" s="77"/>
      <c r="F10" s="77" t="s">
        <v>29</v>
      </c>
      <c r="G10" s="77"/>
      <c r="H10" s="77"/>
      <c r="I10" s="87"/>
    </row>
    <row r="11" ht="62" customHeight="1" spans="1:9">
      <c r="A11" s="75" t="s">
        <v>30</v>
      </c>
      <c r="B11" s="80" t="s">
        <v>31</v>
      </c>
      <c r="C11" s="80"/>
      <c r="D11" s="80"/>
      <c r="E11" s="80"/>
      <c r="F11" s="80" t="s">
        <v>32</v>
      </c>
      <c r="G11" s="80"/>
      <c r="H11" s="80"/>
      <c r="I11" s="90"/>
    </row>
    <row r="12" ht="114" customHeight="1" spans="1:9">
      <c r="A12" s="75" t="s">
        <v>33</v>
      </c>
      <c r="B12" s="80" t="s">
        <v>34</v>
      </c>
      <c r="C12" s="80"/>
      <c r="D12" s="80"/>
      <c r="E12" s="80"/>
      <c r="F12" s="80" t="s">
        <v>35</v>
      </c>
      <c r="G12" s="80"/>
      <c r="H12" s="80"/>
      <c r="I12" s="90"/>
    </row>
    <row r="13" ht="87" customHeight="1" spans="1:9">
      <c r="A13" s="75" t="s">
        <v>36</v>
      </c>
      <c r="B13" s="80" t="s">
        <v>37</v>
      </c>
      <c r="C13" s="80"/>
      <c r="D13" s="80"/>
      <c r="E13" s="80"/>
      <c r="F13" s="80" t="s">
        <v>38</v>
      </c>
      <c r="G13" s="80"/>
      <c r="H13" s="80"/>
      <c r="I13" s="90"/>
    </row>
    <row r="14" ht="58" customHeight="1" spans="1:9">
      <c r="A14" s="82" t="s">
        <v>39</v>
      </c>
      <c r="B14" s="83" t="s">
        <v>40</v>
      </c>
      <c r="C14" s="83"/>
      <c r="D14" s="83"/>
      <c r="E14" s="83"/>
      <c r="F14" s="83" t="s">
        <v>41</v>
      </c>
      <c r="G14" s="83"/>
      <c r="H14" s="83"/>
      <c r="I14" s="91"/>
    </row>
    <row r="16" ht="66" customHeight="1" spans="2:7">
      <c r="B16" s="84"/>
      <c r="C16" s="84"/>
      <c r="D16" s="84"/>
      <c r="E16" s="84"/>
      <c r="F16" s="84"/>
      <c r="G16" s="85"/>
    </row>
  </sheetData>
  <mergeCells count="21">
    <mergeCell ref="A2:I2"/>
    <mergeCell ref="A3:B3"/>
    <mergeCell ref="C3:D3"/>
    <mergeCell ref="A4:B4"/>
    <mergeCell ref="C4:D4"/>
    <mergeCell ref="F5:I5"/>
    <mergeCell ref="F6:I6"/>
    <mergeCell ref="F7:I7"/>
    <mergeCell ref="F8:I8"/>
    <mergeCell ref="F9:I9"/>
    <mergeCell ref="B10:E10"/>
    <mergeCell ref="F10:I10"/>
    <mergeCell ref="B11:E11"/>
    <mergeCell ref="F11:I11"/>
    <mergeCell ref="B12:E12"/>
    <mergeCell ref="F12:I12"/>
    <mergeCell ref="B13:E13"/>
    <mergeCell ref="F13:I13"/>
    <mergeCell ref="B14:E14"/>
    <mergeCell ref="F14:I14"/>
    <mergeCell ref="B16:F1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pane ySplit="3" topLeftCell="A22" activePane="bottomLeft" state="frozen"/>
      <selection/>
      <selection pane="bottomLeft" activeCell="D33" sqref="D33"/>
    </sheetView>
  </sheetViews>
  <sheetFormatPr defaultColWidth="9" defaultRowHeight="12"/>
  <cols>
    <col min="1" max="1" width="6.75833333333333" style="14" customWidth="1"/>
    <col min="2" max="2" width="7.61666666666667" style="31" customWidth="1"/>
    <col min="3" max="3" width="13.1083333333333" style="14" customWidth="1"/>
    <col min="4" max="4" width="29.3833333333333" style="14" customWidth="1"/>
    <col min="5" max="5" width="51.625" style="14" customWidth="1"/>
    <col min="6" max="6" width="5.775" style="32" customWidth="1"/>
    <col min="7" max="7" width="16.3833333333333" style="33" customWidth="1"/>
    <col min="8" max="8" width="5.68333333333333" style="34" customWidth="1"/>
    <col min="9" max="9" width="4" style="35" customWidth="1"/>
    <col min="10" max="10" width="9" style="14" customWidth="1"/>
    <col min="11" max="11" width="11.125" style="14" customWidth="1"/>
    <col min="12" max="12" width="5.75833333333333" style="14" customWidth="1"/>
    <col min="13" max="13" width="7.375" style="14" customWidth="1"/>
    <col min="14" max="14" width="5.875" style="14" customWidth="1"/>
    <col min="15" max="15" width="5.75833333333333" style="14" customWidth="1"/>
    <col min="16" max="16" width="8.25833333333333" style="14" customWidth="1"/>
    <col min="17" max="17" width="7.25833333333333" style="14" customWidth="1"/>
    <col min="18" max="18" width="11.125" style="14" customWidth="1"/>
    <col min="19" max="19" width="6.625" style="14" customWidth="1"/>
    <col min="20" max="16384" width="9" style="14"/>
  </cols>
  <sheetData>
    <row r="1" ht="13.5" spans="1:1">
      <c r="A1" s="36" t="s">
        <v>0</v>
      </c>
    </row>
    <row r="2" s="14" customFormat="1" ht="20.25" spans="1:9">
      <c r="A2" s="37" t="s">
        <v>42</v>
      </c>
      <c r="B2" s="38"/>
      <c r="C2" s="37"/>
      <c r="D2" s="37"/>
      <c r="E2" s="37"/>
      <c r="F2" s="37"/>
      <c r="G2" s="39"/>
      <c r="H2" s="40"/>
      <c r="I2" s="35"/>
    </row>
    <row r="3" s="14" customFormat="1" ht="24" spans="1:9">
      <c r="A3" s="41" t="s">
        <v>43</v>
      </c>
      <c r="B3" s="42" t="s">
        <v>44</v>
      </c>
      <c r="C3" s="41" t="s">
        <v>45</v>
      </c>
      <c r="D3" s="41" t="s">
        <v>46</v>
      </c>
      <c r="E3" s="41" t="s">
        <v>47</v>
      </c>
      <c r="F3" s="41" t="s">
        <v>48</v>
      </c>
      <c r="G3" s="43" t="s">
        <v>49</v>
      </c>
      <c r="H3" s="43" t="s">
        <v>50</v>
      </c>
      <c r="I3" s="35"/>
    </row>
    <row r="4" s="14" customFormat="1" ht="36" spans="1:9">
      <c r="A4" s="41" t="s">
        <v>51</v>
      </c>
      <c r="B4" s="44" t="s">
        <v>52</v>
      </c>
      <c r="C4" s="44" t="s">
        <v>53</v>
      </c>
      <c r="D4" s="45" t="s">
        <v>54</v>
      </c>
      <c r="E4" s="45" t="s">
        <v>55</v>
      </c>
      <c r="F4" s="46">
        <v>2</v>
      </c>
      <c r="G4" s="47" t="s">
        <v>56</v>
      </c>
      <c r="H4" s="48">
        <v>2</v>
      </c>
      <c r="I4" s="35">
        <f t="shared" ref="I4:I29" si="0">+F4-H4</f>
        <v>0</v>
      </c>
    </row>
    <row r="5" s="14" customFormat="1" ht="36" spans="1:9">
      <c r="A5" s="41"/>
      <c r="B5" s="44"/>
      <c r="C5" s="49" t="s">
        <v>57</v>
      </c>
      <c r="D5" s="49" t="s">
        <v>58</v>
      </c>
      <c r="E5" s="49" t="s">
        <v>59</v>
      </c>
      <c r="F5" s="46">
        <v>2</v>
      </c>
      <c r="G5" s="47" t="s">
        <v>56</v>
      </c>
      <c r="H5" s="48">
        <v>2</v>
      </c>
      <c r="I5" s="35">
        <f t="shared" si="0"/>
        <v>0</v>
      </c>
    </row>
    <row r="6" s="14" customFormat="1" ht="36" spans="1:9">
      <c r="A6" s="41"/>
      <c r="B6" s="49" t="s">
        <v>60</v>
      </c>
      <c r="C6" s="49" t="s">
        <v>61</v>
      </c>
      <c r="D6" s="49" t="s">
        <v>62</v>
      </c>
      <c r="E6" s="49" t="s">
        <v>63</v>
      </c>
      <c r="F6" s="46">
        <v>3</v>
      </c>
      <c r="G6" s="47" t="s">
        <v>56</v>
      </c>
      <c r="H6" s="48">
        <v>3</v>
      </c>
      <c r="I6" s="35">
        <f t="shared" si="0"/>
        <v>0</v>
      </c>
    </row>
    <row r="7" s="14" customFormat="1" ht="36" spans="1:9">
      <c r="A7" s="41"/>
      <c r="B7" s="49"/>
      <c r="C7" s="49" t="s">
        <v>64</v>
      </c>
      <c r="D7" s="49" t="s">
        <v>65</v>
      </c>
      <c r="E7" s="49" t="s">
        <v>66</v>
      </c>
      <c r="F7" s="46">
        <v>3</v>
      </c>
      <c r="G7" s="47" t="s">
        <v>56</v>
      </c>
      <c r="H7" s="48">
        <v>3</v>
      </c>
      <c r="I7" s="35">
        <f t="shared" si="0"/>
        <v>0</v>
      </c>
    </row>
    <row r="8" s="14" customFormat="1" ht="48" spans="1:9">
      <c r="A8" s="41"/>
      <c r="B8" s="49" t="s">
        <v>67</v>
      </c>
      <c r="C8" s="49" t="s">
        <v>68</v>
      </c>
      <c r="D8" s="49" t="s">
        <v>69</v>
      </c>
      <c r="E8" s="49" t="s">
        <v>70</v>
      </c>
      <c r="F8" s="46">
        <v>2</v>
      </c>
      <c r="G8" s="47" t="s">
        <v>71</v>
      </c>
      <c r="H8" s="48">
        <v>2</v>
      </c>
      <c r="I8" s="35">
        <f t="shared" si="0"/>
        <v>0</v>
      </c>
    </row>
    <row r="9" s="14" customFormat="1" ht="36" spans="1:9">
      <c r="A9" s="41"/>
      <c r="B9" s="49"/>
      <c r="C9" s="49" t="s">
        <v>72</v>
      </c>
      <c r="D9" s="49" t="s">
        <v>73</v>
      </c>
      <c r="E9" s="49" t="s">
        <v>74</v>
      </c>
      <c r="F9" s="46">
        <v>3</v>
      </c>
      <c r="G9" s="47" t="s">
        <v>75</v>
      </c>
      <c r="H9" s="48">
        <v>3</v>
      </c>
      <c r="I9" s="35">
        <f t="shared" si="0"/>
        <v>0</v>
      </c>
    </row>
    <row r="10" s="14" customFormat="1" ht="48" spans="1:9">
      <c r="A10" s="50" t="s">
        <v>76</v>
      </c>
      <c r="B10" s="49" t="s">
        <v>77</v>
      </c>
      <c r="C10" s="49" t="s">
        <v>78</v>
      </c>
      <c r="D10" s="49" t="s">
        <v>79</v>
      </c>
      <c r="E10" s="49" t="s">
        <v>80</v>
      </c>
      <c r="F10" s="46">
        <v>3</v>
      </c>
      <c r="G10" s="47" t="s">
        <v>81</v>
      </c>
      <c r="H10" s="48">
        <v>3</v>
      </c>
      <c r="I10" s="35">
        <f t="shared" si="0"/>
        <v>0</v>
      </c>
    </row>
    <row r="11" s="14" customFormat="1" ht="48" spans="1:9">
      <c r="A11" s="51"/>
      <c r="B11" s="49"/>
      <c r="C11" s="52" t="s">
        <v>82</v>
      </c>
      <c r="D11" s="52" t="s">
        <v>83</v>
      </c>
      <c r="E11" s="52" t="s">
        <v>84</v>
      </c>
      <c r="F11" s="53">
        <v>3</v>
      </c>
      <c r="G11" s="54" t="s">
        <v>85</v>
      </c>
      <c r="H11" s="55">
        <v>2.5</v>
      </c>
      <c r="I11" s="35">
        <f t="shared" si="0"/>
        <v>0.5</v>
      </c>
    </row>
    <row r="12" ht="96" spans="1:9">
      <c r="A12" s="51"/>
      <c r="B12" s="49"/>
      <c r="C12" s="52" t="s">
        <v>86</v>
      </c>
      <c r="D12" s="52" t="s">
        <v>87</v>
      </c>
      <c r="E12" s="52" t="s">
        <v>88</v>
      </c>
      <c r="F12" s="53">
        <v>9</v>
      </c>
      <c r="G12" s="54" t="s">
        <v>89</v>
      </c>
      <c r="H12" s="55">
        <v>7</v>
      </c>
      <c r="I12" s="35">
        <f t="shared" si="0"/>
        <v>2</v>
      </c>
    </row>
    <row r="13" ht="24" spans="1:9">
      <c r="A13" s="51"/>
      <c r="B13" s="56" t="s">
        <v>90</v>
      </c>
      <c r="C13" s="49" t="s">
        <v>91</v>
      </c>
      <c r="D13" s="49" t="s">
        <v>92</v>
      </c>
      <c r="E13" s="49" t="s">
        <v>93</v>
      </c>
      <c r="F13" s="46">
        <v>1</v>
      </c>
      <c r="G13" s="47" t="s">
        <v>94</v>
      </c>
      <c r="H13" s="48">
        <v>1</v>
      </c>
      <c r="I13" s="35">
        <f t="shared" si="0"/>
        <v>0</v>
      </c>
    </row>
    <row r="14" ht="60" spans="1:9">
      <c r="A14" s="51"/>
      <c r="B14" s="57"/>
      <c r="C14" s="49" t="s">
        <v>95</v>
      </c>
      <c r="D14" s="49" t="s">
        <v>96</v>
      </c>
      <c r="E14" s="52" t="s">
        <v>97</v>
      </c>
      <c r="F14" s="53">
        <v>3</v>
      </c>
      <c r="G14" s="54" t="s">
        <v>98</v>
      </c>
      <c r="H14" s="48">
        <v>1</v>
      </c>
      <c r="I14" s="35">
        <f t="shared" si="0"/>
        <v>2</v>
      </c>
    </row>
    <row r="15" ht="144" spans="1:9">
      <c r="A15" s="58"/>
      <c r="B15" s="59"/>
      <c r="C15" s="49" t="s">
        <v>99</v>
      </c>
      <c r="D15" s="49" t="s">
        <v>100</v>
      </c>
      <c r="E15" s="49" t="s">
        <v>101</v>
      </c>
      <c r="F15" s="46">
        <v>6</v>
      </c>
      <c r="G15" s="47" t="s">
        <v>102</v>
      </c>
      <c r="H15" s="55">
        <v>4</v>
      </c>
      <c r="I15" s="35">
        <f t="shared" si="0"/>
        <v>2</v>
      </c>
    </row>
    <row r="16" ht="48" spans="1:11">
      <c r="A16" s="60" t="s">
        <v>103</v>
      </c>
      <c r="B16" s="61" t="s">
        <v>104</v>
      </c>
      <c r="C16" s="62" t="s">
        <v>105</v>
      </c>
      <c r="D16" s="62" t="s">
        <v>106</v>
      </c>
      <c r="E16" s="62" t="s">
        <v>107</v>
      </c>
      <c r="F16" s="53">
        <v>5</v>
      </c>
      <c r="G16" s="54" t="s">
        <v>108</v>
      </c>
      <c r="H16" s="63">
        <v>3</v>
      </c>
      <c r="I16" s="35">
        <f t="shared" si="0"/>
        <v>2</v>
      </c>
      <c r="K16" s="14">
        <f>44/60</f>
        <v>0.733333333333333</v>
      </c>
    </row>
    <row r="17" ht="24" spans="1:9">
      <c r="A17" s="60"/>
      <c r="B17" s="61"/>
      <c r="C17" s="62" t="s">
        <v>109</v>
      </c>
      <c r="D17" s="62" t="s">
        <v>110</v>
      </c>
      <c r="E17" s="62" t="s">
        <v>111</v>
      </c>
      <c r="F17" s="53">
        <v>6</v>
      </c>
      <c r="G17" s="54" t="s">
        <v>56</v>
      </c>
      <c r="H17" s="63">
        <v>6</v>
      </c>
      <c r="I17" s="35">
        <f t="shared" si="0"/>
        <v>0</v>
      </c>
    </row>
    <row r="18" ht="24" spans="1:9">
      <c r="A18" s="60"/>
      <c r="B18" s="64" t="s">
        <v>112</v>
      </c>
      <c r="C18" s="62" t="s">
        <v>113</v>
      </c>
      <c r="D18" s="62" t="s">
        <v>114</v>
      </c>
      <c r="E18" s="62" t="s">
        <v>115</v>
      </c>
      <c r="F18" s="53">
        <v>5</v>
      </c>
      <c r="G18" s="54" t="s">
        <v>116</v>
      </c>
      <c r="H18" s="63">
        <v>2</v>
      </c>
      <c r="I18" s="35">
        <f t="shared" si="0"/>
        <v>3</v>
      </c>
    </row>
    <row r="19" ht="36" spans="1:9">
      <c r="A19" s="60"/>
      <c r="B19" s="65"/>
      <c r="C19" s="62" t="s">
        <v>117</v>
      </c>
      <c r="D19" s="62" t="s">
        <v>118</v>
      </c>
      <c r="E19" s="62" t="s">
        <v>119</v>
      </c>
      <c r="F19" s="53">
        <v>5</v>
      </c>
      <c r="G19" s="54" t="s">
        <v>120</v>
      </c>
      <c r="H19" s="63">
        <v>3</v>
      </c>
      <c r="I19" s="35">
        <f t="shared" si="0"/>
        <v>2</v>
      </c>
    </row>
    <row r="20" ht="60" spans="1:9">
      <c r="A20" s="60"/>
      <c r="B20" s="61" t="s">
        <v>121</v>
      </c>
      <c r="C20" s="62" t="s">
        <v>122</v>
      </c>
      <c r="D20" s="62" t="s">
        <v>123</v>
      </c>
      <c r="E20" s="62" t="s">
        <v>124</v>
      </c>
      <c r="F20" s="53">
        <v>5</v>
      </c>
      <c r="G20" s="54" t="s">
        <v>125</v>
      </c>
      <c r="H20" s="63">
        <v>4</v>
      </c>
      <c r="I20" s="35">
        <f t="shared" si="0"/>
        <v>1</v>
      </c>
    </row>
    <row r="21" ht="24" spans="1:9">
      <c r="A21" s="60"/>
      <c r="B21" s="61"/>
      <c r="C21" s="62" t="s">
        <v>126</v>
      </c>
      <c r="D21" s="62" t="s">
        <v>127</v>
      </c>
      <c r="E21" s="62" t="s">
        <v>128</v>
      </c>
      <c r="F21" s="53">
        <v>5</v>
      </c>
      <c r="G21" s="54" t="s">
        <v>129</v>
      </c>
      <c r="H21" s="63">
        <v>5</v>
      </c>
      <c r="I21" s="35">
        <f t="shared" si="0"/>
        <v>0</v>
      </c>
    </row>
    <row r="22" ht="36" spans="1:11">
      <c r="A22" s="60"/>
      <c r="B22" s="61" t="s">
        <v>130</v>
      </c>
      <c r="C22" s="62" t="s">
        <v>131</v>
      </c>
      <c r="D22" s="62" t="s">
        <v>132</v>
      </c>
      <c r="E22" s="62" t="s">
        <v>133</v>
      </c>
      <c r="F22" s="53">
        <v>5</v>
      </c>
      <c r="G22" s="54" t="s">
        <v>134</v>
      </c>
      <c r="H22" s="63">
        <v>5</v>
      </c>
      <c r="I22" s="35">
        <f t="shared" si="0"/>
        <v>0</v>
      </c>
      <c r="K22" s="15">
        <f>39/44</f>
        <v>0.886363636363636</v>
      </c>
    </row>
    <row r="23" ht="60" spans="1:14">
      <c r="A23" s="66" t="s">
        <v>135</v>
      </c>
      <c r="B23" s="61" t="s">
        <v>136</v>
      </c>
      <c r="C23" s="62" t="s">
        <v>137</v>
      </c>
      <c r="D23" s="62" t="s">
        <v>138</v>
      </c>
      <c r="E23" s="62" t="s">
        <v>139</v>
      </c>
      <c r="F23" s="53">
        <v>6</v>
      </c>
      <c r="G23" s="54" t="s">
        <v>140</v>
      </c>
      <c r="H23" s="63">
        <v>3</v>
      </c>
      <c r="I23" s="35">
        <f t="shared" si="0"/>
        <v>3</v>
      </c>
      <c r="K23" s="14">
        <f>712202/44</f>
        <v>16186.4090909091</v>
      </c>
      <c r="L23" s="14">
        <v>11096</v>
      </c>
      <c r="M23" s="14">
        <f>+K23-L23</f>
        <v>5090.40909090909</v>
      </c>
      <c r="N23" s="14">
        <f>+M23/L23</f>
        <v>0.458760732778397</v>
      </c>
    </row>
    <row r="24" ht="24" spans="1:12">
      <c r="A24" s="66"/>
      <c r="B24" s="61" t="s">
        <v>141</v>
      </c>
      <c r="C24" s="62" t="s">
        <v>142</v>
      </c>
      <c r="D24" s="62" t="s">
        <v>143</v>
      </c>
      <c r="E24" s="62" t="s">
        <v>144</v>
      </c>
      <c r="F24" s="53">
        <v>6</v>
      </c>
      <c r="G24" s="54" t="s">
        <v>56</v>
      </c>
      <c r="H24" s="63">
        <v>6</v>
      </c>
      <c r="I24" s="35">
        <f t="shared" si="0"/>
        <v>0</v>
      </c>
      <c r="L24" s="15"/>
    </row>
    <row r="25" ht="36" spans="1:12">
      <c r="A25" s="66"/>
      <c r="B25" s="61" t="s">
        <v>145</v>
      </c>
      <c r="C25" s="62" t="s">
        <v>146</v>
      </c>
      <c r="D25" s="62" t="s">
        <v>147</v>
      </c>
      <c r="E25" s="62" t="s">
        <v>148</v>
      </c>
      <c r="F25" s="53">
        <v>6</v>
      </c>
      <c r="G25" s="54" t="s">
        <v>56</v>
      </c>
      <c r="H25" s="63">
        <v>6</v>
      </c>
      <c r="I25" s="35">
        <f t="shared" si="0"/>
        <v>0</v>
      </c>
      <c r="L25" s="15"/>
    </row>
    <row r="26" ht="36" spans="1:9">
      <c r="A26" s="66"/>
      <c r="B26" s="61" t="s">
        <v>149</v>
      </c>
      <c r="C26" s="62" t="s">
        <v>150</v>
      </c>
      <c r="D26" s="62" t="s">
        <v>151</v>
      </c>
      <c r="E26" s="62" t="s">
        <v>152</v>
      </c>
      <c r="F26" s="53">
        <v>6</v>
      </c>
      <c r="G26" s="54" t="s">
        <v>153</v>
      </c>
      <c r="H26" s="63">
        <f>6*0.75</f>
        <v>4.5</v>
      </c>
      <c r="I26" s="35">
        <f t="shared" si="0"/>
        <v>1.5</v>
      </c>
    </row>
    <row r="27" ht="18" customHeight="1" spans="1:8">
      <c r="A27" s="66" t="s">
        <v>154</v>
      </c>
      <c r="B27" s="66"/>
      <c r="C27" s="66"/>
      <c r="D27" s="67"/>
      <c r="E27" s="67"/>
      <c r="F27" s="66">
        <f>SUM(F4:F26)</f>
        <v>100</v>
      </c>
      <c r="G27" s="68"/>
      <c r="H27" s="63">
        <f>SUM(H4:H26)</f>
        <v>81</v>
      </c>
    </row>
    <row r="28" spans="12:12">
      <c r="L28" s="15"/>
    </row>
  </sheetData>
  <autoFilter ref="A3:S32">
    <extLst/>
  </autoFilter>
  <mergeCells count="14">
    <mergeCell ref="A2:H2"/>
    <mergeCell ref="A27:C27"/>
    <mergeCell ref="A4:A9"/>
    <mergeCell ref="A10:A15"/>
    <mergeCell ref="A16:A22"/>
    <mergeCell ref="A23:A26"/>
    <mergeCell ref="B4:B5"/>
    <mergeCell ref="B6:B7"/>
    <mergeCell ref="B8:B9"/>
    <mergeCell ref="B10:B12"/>
    <mergeCell ref="B13:B15"/>
    <mergeCell ref="B16:B17"/>
    <mergeCell ref="B18:B19"/>
    <mergeCell ref="B20:B21"/>
  </mergeCells>
  <pageMargins left="0.751388888888889" right="0.275" top="1" bottom="0.550694444444444"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pane ySplit="4" topLeftCell="A23" activePane="bottomLeft" state="frozen"/>
      <selection/>
      <selection pane="bottomLeft" activeCell="B40" sqref="B40"/>
    </sheetView>
  </sheetViews>
  <sheetFormatPr defaultColWidth="9" defaultRowHeight="24" customHeight="1" outlineLevelCol="6"/>
  <cols>
    <col min="1" max="1" width="22.2166666666667" style="2" customWidth="1"/>
    <col min="2" max="2" width="14.3333333333333" style="21" customWidth="1"/>
    <col min="3" max="3" width="14.875" style="21" customWidth="1"/>
    <col min="4" max="4" width="13.6666666666667" style="21" customWidth="1"/>
    <col min="5" max="5" width="11" style="2" customWidth="1"/>
    <col min="6" max="6" width="18.5" style="2" customWidth="1"/>
    <col min="7" max="7" width="12.625" style="2"/>
    <col min="8" max="16384" width="9" style="2"/>
  </cols>
  <sheetData>
    <row r="1" s="2" customFormat="1" ht="19" customHeight="1" spans="1:4">
      <c r="A1" s="22" t="s">
        <v>155</v>
      </c>
      <c r="B1" s="21"/>
      <c r="C1" s="21"/>
      <c r="D1" s="21"/>
    </row>
    <row r="2" s="2" customFormat="1" customHeight="1" spans="1:6">
      <c r="A2" s="23" t="s">
        <v>156</v>
      </c>
      <c r="B2" s="23"/>
      <c r="C2" s="23"/>
      <c r="D2" s="23"/>
      <c r="E2" s="23"/>
      <c r="F2" s="23"/>
    </row>
    <row r="3" s="2" customFormat="1" ht="17" customHeight="1" spans="1:6">
      <c r="A3" s="23"/>
      <c r="B3" s="23"/>
      <c r="C3" s="23"/>
      <c r="D3" s="23"/>
      <c r="E3" s="23"/>
      <c r="F3" s="24" t="s">
        <v>157</v>
      </c>
    </row>
    <row r="4" s="2" customFormat="1" ht="46" customHeight="1" spans="1:6">
      <c r="A4" s="25" t="s">
        <v>158</v>
      </c>
      <c r="B4" s="26" t="s">
        <v>159</v>
      </c>
      <c r="C4" s="26" t="s">
        <v>160</v>
      </c>
      <c r="D4" s="26" t="s">
        <v>161</v>
      </c>
      <c r="E4" s="27" t="s">
        <v>162</v>
      </c>
      <c r="F4" s="25" t="s">
        <v>163</v>
      </c>
    </row>
    <row r="5" s="2" customFormat="1" customHeight="1" spans="1:6">
      <c r="A5" s="27" t="s">
        <v>164</v>
      </c>
      <c r="B5" s="26"/>
      <c r="C5" s="26"/>
      <c r="D5" s="26"/>
      <c r="E5" s="28"/>
      <c r="F5" s="29"/>
    </row>
    <row r="6" s="2" customFormat="1" customHeight="1" spans="1:6">
      <c r="A6" s="27" t="s">
        <v>165</v>
      </c>
      <c r="B6" s="26">
        <v>173376</v>
      </c>
      <c r="C6" s="26">
        <v>173376</v>
      </c>
      <c r="D6" s="26">
        <f>+B6-C6</f>
        <v>0</v>
      </c>
      <c r="E6" s="28">
        <f>+D6/B6</f>
        <v>0</v>
      </c>
      <c r="F6" s="29"/>
    </row>
    <row r="7" s="2" customFormat="1" customHeight="1" spans="1:6">
      <c r="A7" s="27" t="s">
        <v>166</v>
      </c>
      <c r="B7" s="26">
        <v>2400</v>
      </c>
      <c r="C7" s="26">
        <v>2400</v>
      </c>
      <c r="D7" s="26">
        <f>+B7-C7</f>
        <v>0</v>
      </c>
      <c r="E7" s="28">
        <f>+D7/B7</f>
        <v>0</v>
      </c>
      <c r="F7" s="29"/>
    </row>
    <row r="8" s="2" customFormat="1" customHeight="1" spans="1:6">
      <c r="A8" s="27" t="s">
        <v>167</v>
      </c>
      <c r="B8" s="26">
        <v>28730</v>
      </c>
      <c r="C8" s="26">
        <v>28730</v>
      </c>
      <c r="D8" s="26">
        <f t="shared" ref="D8:D30" si="0">+B8-C8</f>
        <v>0</v>
      </c>
      <c r="E8" s="28">
        <f t="shared" ref="E8:E30" si="1">+D8/B8</f>
        <v>0</v>
      </c>
      <c r="F8" s="29"/>
    </row>
    <row r="9" s="2" customFormat="1" customHeight="1" spans="1:7">
      <c r="A9" s="27" t="s">
        <v>168</v>
      </c>
      <c r="B9" s="26">
        <v>262737</v>
      </c>
      <c r="C9" s="26">
        <f>237763+24974</f>
        <v>262737</v>
      </c>
      <c r="D9" s="26">
        <f t="shared" si="0"/>
        <v>0</v>
      </c>
      <c r="E9" s="28">
        <f t="shared" si="1"/>
        <v>0</v>
      </c>
      <c r="F9" s="29" t="s">
        <v>169</v>
      </c>
      <c r="G9" s="2">
        <f>237763/262737</f>
        <v>0.904946771866924</v>
      </c>
    </row>
    <row r="10" s="2" customFormat="1" spans="1:6">
      <c r="A10" s="27" t="s">
        <v>170</v>
      </c>
      <c r="B10" s="26">
        <v>31800</v>
      </c>
      <c r="C10" s="26">
        <v>30200</v>
      </c>
      <c r="D10" s="26">
        <f t="shared" si="0"/>
        <v>1600</v>
      </c>
      <c r="E10" s="28">
        <f t="shared" si="1"/>
        <v>0.050314465408805</v>
      </c>
      <c r="F10" s="29" t="s">
        <v>171</v>
      </c>
    </row>
    <row r="11" s="2" customFormat="1" customHeight="1" spans="1:6">
      <c r="A11" s="27" t="s">
        <v>172</v>
      </c>
      <c r="B11" s="26">
        <v>27030</v>
      </c>
      <c r="C11" s="26">
        <v>27030</v>
      </c>
      <c r="D11" s="26">
        <f t="shared" si="0"/>
        <v>0</v>
      </c>
      <c r="E11" s="28">
        <f t="shared" si="1"/>
        <v>0</v>
      </c>
      <c r="F11" s="29"/>
    </row>
    <row r="12" s="2" customFormat="1" ht="27" spans="1:6">
      <c r="A12" s="27" t="s">
        <v>173</v>
      </c>
      <c r="B12" s="26">
        <v>40000</v>
      </c>
      <c r="C12" s="26">
        <v>40000</v>
      </c>
      <c r="D12" s="26">
        <f t="shared" si="0"/>
        <v>0</v>
      </c>
      <c r="E12" s="28">
        <f t="shared" si="1"/>
        <v>0</v>
      </c>
      <c r="F12" s="29"/>
    </row>
    <row r="13" s="2" customFormat="1" spans="1:6">
      <c r="A13" s="27" t="s">
        <v>174</v>
      </c>
      <c r="B13" s="26">
        <f>-2400+11200</f>
        <v>8800</v>
      </c>
      <c r="C13" s="26">
        <v>8000</v>
      </c>
      <c r="D13" s="26">
        <f t="shared" si="0"/>
        <v>800</v>
      </c>
      <c r="E13" s="28">
        <f t="shared" si="1"/>
        <v>0.0909090909090909</v>
      </c>
      <c r="F13" s="29" t="s">
        <v>171</v>
      </c>
    </row>
    <row r="14" s="2" customFormat="1" customHeight="1" spans="1:6">
      <c r="A14" s="27" t="s">
        <v>175</v>
      </c>
      <c r="B14" s="26">
        <v>141944</v>
      </c>
      <c r="C14" s="26">
        <v>141944</v>
      </c>
      <c r="D14" s="26">
        <f t="shared" si="0"/>
        <v>0</v>
      </c>
      <c r="E14" s="28">
        <f t="shared" si="1"/>
        <v>0</v>
      </c>
      <c r="F14" s="29"/>
    </row>
    <row r="15" s="2" customFormat="1" customHeight="1" spans="1:6">
      <c r="A15" s="27" t="s">
        <v>176</v>
      </c>
      <c r="B15" s="26">
        <v>20000</v>
      </c>
      <c r="C15" s="26">
        <v>20000</v>
      </c>
      <c r="D15" s="26">
        <f t="shared" si="0"/>
        <v>0</v>
      </c>
      <c r="E15" s="28">
        <f t="shared" si="1"/>
        <v>0</v>
      </c>
      <c r="F15" s="29"/>
    </row>
    <row r="16" s="2" customFormat="1" customHeight="1" spans="1:6">
      <c r="A16" s="27" t="s">
        <v>177</v>
      </c>
      <c r="B16" s="26">
        <v>65132</v>
      </c>
      <c r="C16" s="26">
        <v>65132</v>
      </c>
      <c r="D16" s="26">
        <f t="shared" si="0"/>
        <v>0</v>
      </c>
      <c r="E16" s="28">
        <f t="shared" si="1"/>
        <v>0</v>
      </c>
      <c r="F16" s="29"/>
    </row>
    <row r="17" s="2" customFormat="1" customHeight="1" spans="1:6">
      <c r="A17" s="27" t="s">
        <v>178</v>
      </c>
      <c r="B17" s="26">
        <v>34055</v>
      </c>
      <c r="C17" s="26">
        <v>34055</v>
      </c>
      <c r="D17" s="26">
        <f t="shared" si="0"/>
        <v>0</v>
      </c>
      <c r="E17" s="28">
        <f t="shared" si="1"/>
        <v>0</v>
      </c>
      <c r="F17" s="29"/>
    </row>
    <row r="18" s="2" customFormat="1" customHeight="1" spans="1:6">
      <c r="A18" s="27" t="s">
        <v>179</v>
      </c>
      <c r="B18" s="26">
        <f>51064+17238</f>
        <v>68302</v>
      </c>
      <c r="C18" s="26">
        <f>51064+17238</f>
        <v>68302</v>
      </c>
      <c r="D18" s="26">
        <f t="shared" si="0"/>
        <v>0</v>
      </c>
      <c r="E18" s="28">
        <f t="shared" si="1"/>
        <v>0</v>
      </c>
      <c r="F18" s="29"/>
    </row>
    <row r="19" s="2" customFormat="1" customHeight="1" spans="1:6">
      <c r="A19" s="27" t="s">
        <v>180</v>
      </c>
      <c r="B19" s="26">
        <v>4948</v>
      </c>
      <c r="C19" s="26">
        <v>800</v>
      </c>
      <c r="D19" s="26">
        <f t="shared" si="0"/>
        <v>4148</v>
      </c>
      <c r="E19" s="28">
        <f t="shared" si="1"/>
        <v>0.838318512530315</v>
      </c>
      <c r="F19" s="29" t="s">
        <v>181</v>
      </c>
    </row>
    <row r="20" s="2" customFormat="1" customHeight="1" spans="1:6">
      <c r="A20" s="27" t="s">
        <v>182</v>
      </c>
      <c r="B20" s="26">
        <v>16447</v>
      </c>
      <c r="C20" s="26">
        <v>13089.26</v>
      </c>
      <c r="D20" s="26">
        <f t="shared" si="0"/>
        <v>3357.74</v>
      </c>
      <c r="E20" s="28">
        <f t="shared" si="1"/>
        <v>0.204155165075698</v>
      </c>
      <c r="F20" s="29" t="s">
        <v>183</v>
      </c>
    </row>
    <row r="21" s="2" customFormat="1" customHeight="1" spans="1:6">
      <c r="A21" s="27" t="s">
        <v>184</v>
      </c>
      <c r="B21" s="26">
        <v>46076</v>
      </c>
      <c r="C21" s="26">
        <v>46076</v>
      </c>
      <c r="D21" s="26">
        <f t="shared" si="0"/>
        <v>0</v>
      </c>
      <c r="E21" s="28">
        <f t="shared" si="1"/>
        <v>0</v>
      </c>
      <c r="F21" s="29"/>
    </row>
    <row r="22" s="2" customFormat="1" customHeight="1" spans="1:6">
      <c r="A22" s="27" t="s">
        <v>185</v>
      </c>
      <c r="B22" s="26">
        <v>16778</v>
      </c>
      <c r="C22" s="26">
        <v>16778</v>
      </c>
      <c r="D22" s="26">
        <f t="shared" si="0"/>
        <v>0</v>
      </c>
      <c r="E22" s="28">
        <f t="shared" si="1"/>
        <v>0</v>
      </c>
      <c r="F22" s="29"/>
    </row>
    <row r="23" s="2" customFormat="1" customHeight="1" spans="1:6">
      <c r="A23" s="27" t="s">
        <v>186</v>
      </c>
      <c r="B23" s="26">
        <v>351</v>
      </c>
      <c r="C23" s="26">
        <v>351</v>
      </c>
      <c r="D23" s="26">
        <f t="shared" si="0"/>
        <v>0</v>
      </c>
      <c r="E23" s="28">
        <f t="shared" si="1"/>
        <v>0</v>
      </c>
      <c r="F23" s="29"/>
    </row>
    <row r="24" s="2" customFormat="1" ht="36" spans="1:6">
      <c r="A24" s="27" t="s">
        <v>187</v>
      </c>
      <c r="B24" s="26">
        <v>17462</v>
      </c>
      <c r="C24" s="26">
        <v>16783.33</v>
      </c>
      <c r="D24" s="26">
        <f t="shared" si="0"/>
        <v>678.669999999998</v>
      </c>
      <c r="E24" s="28">
        <f t="shared" si="1"/>
        <v>0.0388655365937463</v>
      </c>
      <c r="F24" s="29" t="s">
        <v>188</v>
      </c>
    </row>
    <row r="25" s="2" customFormat="1" customHeight="1" spans="1:6">
      <c r="A25" s="27" t="s">
        <v>189</v>
      </c>
      <c r="B25" s="26">
        <v>7788</v>
      </c>
      <c r="C25" s="26">
        <v>7788</v>
      </c>
      <c r="D25" s="26">
        <f t="shared" si="0"/>
        <v>0</v>
      </c>
      <c r="E25" s="28">
        <f t="shared" si="1"/>
        <v>0</v>
      </c>
      <c r="F25" s="29" t="s">
        <v>190</v>
      </c>
    </row>
    <row r="26" s="2" customFormat="1" customHeight="1" spans="1:6">
      <c r="A26" s="27" t="s">
        <v>191</v>
      </c>
      <c r="B26" s="26">
        <v>1400</v>
      </c>
      <c r="C26" s="26">
        <v>900</v>
      </c>
      <c r="D26" s="26">
        <f t="shared" si="0"/>
        <v>500</v>
      </c>
      <c r="E26" s="28">
        <f t="shared" si="1"/>
        <v>0.357142857142857</v>
      </c>
      <c r="F26" s="29"/>
    </row>
    <row r="27" s="2" customFormat="1" customHeight="1" spans="1:6">
      <c r="A27" s="27" t="s">
        <v>192</v>
      </c>
      <c r="B27" s="26">
        <v>120</v>
      </c>
      <c r="C27" s="26">
        <v>120</v>
      </c>
      <c r="D27" s="26">
        <f t="shared" si="0"/>
        <v>0</v>
      </c>
      <c r="E27" s="28">
        <f t="shared" si="1"/>
        <v>0</v>
      </c>
      <c r="F27" s="29" t="s">
        <v>193</v>
      </c>
    </row>
    <row r="28" s="2" customFormat="1" customHeight="1" spans="1:6">
      <c r="A28" s="27" t="s">
        <v>194</v>
      </c>
      <c r="B28" s="26">
        <v>5430</v>
      </c>
      <c r="C28" s="26">
        <v>2715</v>
      </c>
      <c r="D28" s="26">
        <f t="shared" si="0"/>
        <v>2715</v>
      </c>
      <c r="E28" s="28">
        <f t="shared" si="1"/>
        <v>0.5</v>
      </c>
      <c r="F28" s="29"/>
    </row>
    <row r="29" s="2" customFormat="1" customHeight="1" spans="1:6">
      <c r="A29" s="27" t="s">
        <v>195</v>
      </c>
      <c r="B29" s="26">
        <f>2430+2256</f>
        <v>4686</v>
      </c>
      <c r="C29" s="26">
        <f>1680+1555</f>
        <v>3235</v>
      </c>
      <c r="D29" s="26">
        <f t="shared" si="0"/>
        <v>1451</v>
      </c>
      <c r="E29" s="28">
        <f t="shared" si="1"/>
        <v>0.309645753307725</v>
      </c>
      <c r="F29" s="29"/>
    </row>
    <row r="30" s="2" customFormat="1" customHeight="1" spans="1:6">
      <c r="A30" s="27" t="s">
        <v>196</v>
      </c>
      <c r="B30" s="26">
        <v>409</v>
      </c>
      <c r="C30" s="26"/>
      <c r="D30" s="26">
        <f t="shared" si="0"/>
        <v>409</v>
      </c>
      <c r="E30" s="28">
        <f t="shared" si="1"/>
        <v>1</v>
      </c>
      <c r="F30" s="29"/>
    </row>
    <row r="31" s="2" customFormat="1" customHeight="1" spans="1:6">
      <c r="A31" s="27"/>
      <c r="B31" s="26"/>
      <c r="C31" s="26"/>
      <c r="D31" s="26"/>
      <c r="E31" s="28"/>
      <c r="F31" s="29"/>
    </row>
    <row r="32" s="2" customFormat="1" customHeight="1" spans="1:6">
      <c r="A32" s="27" t="s">
        <v>197</v>
      </c>
      <c r="B32" s="26"/>
      <c r="C32" s="26"/>
      <c r="D32" s="26"/>
      <c r="E32" s="28"/>
      <c r="F32" s="29"/>
    </row>
    <row r="33" s="2" customFormat="1" customHeight="1" spans="1:6">
      <c r="A33" s="27" t="s">
        <v>198</v>
      </c>
      <c r="B33" s="26">
        <v>3140</v>
      </c>
      <c r="C33" s="26">
        <v>3140</v>
      </c>
      <c r="D33" s="26">
        <f t="shared" ref="D32:D39" si="2">+B33-C33</f>
        <v>0</v>
      </c>
      <c r="E33" s="28">
        <f t="shared" ref="E32:E39" si="3">+D33/B33</f>
        <v>0</v>
      </c>
      <c r="F33" s="29"/>
    </row>
    <row r="34" s="2" customFormat="1" customHeight="1" spans="1:6">
      <c r="A34" s="27"/>
      <c r="B34" s="26"/>
      <c r="C34" s="26"/>
      <c r="D34" s="26"/>
      <c r="E34" s="28"/>
      <c r="F34" s="29"/>
    </row>
    <row r="35" s="2" customFormat="1" customHeight="1" spans="1:6">
      <c r="A35" s="27" t="s">
        <v>199</v>
      </c>
      <c r="B35" s="26"/>
      <c r="C35" s="26"/>
      <c r="D35" s="26"/>
      <c r="E35" s="28"/>
      <c r="F35" s="29"/>
    </row>
    <row r="36" s="2" customFormat="1" customHeight="1" spans="1:6">
      <c r="A36" s="27" t="s">
        <v>200</v>
      </c>
      <c r="B36" s="26">
        <v>4376</v>
      </c>
      <c r="C36" s="26">
        <v>4376</v>
      </c>
      <c r="D36" s="26">
        <f t="shared" si="2"/>
        <v>0</v>
      </c>
      <c r="E36" s="28">
        <f t="shared" si="3"/>
        <v>0</v>
      </c>
      <c r="F36" s="27"/>
    </row>
    <row r="37" s="2" customFormat="1" customHeight="1" spans="1:6">
      <c r="A37" s="27" t="s">
        <v>201</v>
      </c>
      <c r="B37" s="26">
        <v>7918</v>
      </c>
      <c r="C37" s="26">
        <v>7918</v>
      </c>
      <c r="D37" s="26">
        <f t="shared" si="2"/>
        <v>0</v>
      </c>
      <c r="E37" s="28">
        <f t="shared" si="3"/>
        <v>0</v>
      </c>
      <c r="F37" s="27"/>
    </row>
    <row r="38" s="2" customFormat="1" customHeight="1" spans="1:6">
      <c r="A38" s="27"/>
      <c r="B38" s="26"/>
      <c r="C38" s="26"/>
      <c r="D38" s="26"/>
      <c r="E38" s="28"/>
      <c r="F38" s="27"/>
    </row>
    <row r="39" s="2" customFormat="1" customHeight="1" spans="1:6">
      <c r="A39" s="25" t="s">
        <v>154</v>
      </c>
      <c r="B39" s="26">
        <f>SUM(B5:B38)</f>
        <v>1041635</v>
      </c>
      <c r="C39" s="26">
        <f>SUM(C5:C38)</f>
        <v>1025975.59</v>
      </c>
      <c r="D39" s="26">
        <f t="shared" si="2"/>
        <v>15659.41</v>
      </c>
      <c r="E39" s="28">
        <f t="shared" si="3"/>
        <v>0.0150334906181148</v>
      </c>
      <c r="F39" s="27"/>
    </row>
    <row r="40" s="2" customFormat="1" customHeight="1" spans="1:5">
      <c r="A40" s="2" t="s">
        <v>202</v>
      </c>
      <c r="B40" s="21">
        <f>+B39-B14-B15-B16-B17-B18</f>
        <v>712202</v>
      </c>
      <c r="C40" s="21"/>
      <c r="D40" s="21"/>
      <c r="E40" s="30"/>
    </row>
    <row r="41" s="2" customFormat="1" customHeight="1" spans="2:5">
      <c r="B41" s="21"/>
      <c r="C41" s="21"/>
      <c r="D41" s="21"/>
      <c r="E41" s="30"/>
    </row>
  </sheetData>
  <mergeCells count="1">
    <mergeCell ref="A2:F2"/>
  </mergeCells>
  <pageMargins left="0.751388888888889" right="0.236111111111111" top="1" bottom="0.786805555555556" header="0.5" footer="0.27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D37"/>
  <sheetViews>
    <sheetView topLeftCell="C1" workbookViewId="0">
      <pane ySplit="1" topLeftCell="A4" activePane="bottomLeft" state="frozen"/>
      <selection/>
      <selection pane="bottomLeft" activeCell="J28" sqref="J28"/>
    </sheetView>
  </sheetViews>
  <sheetFormatPr defaultColWidth="9" defaultRowHeight="23" customHeight="1"/>
  <cols>
    <col min="1" max="1" width="11.5" style="1" customWidth="1"/>
    <col min="2" max="2" width="6.25833333333333" style="2" customWidth="1"/>
    <col min="3" max="3" width="5.125" style="2" customWidth="1"/>
    <col min="4" max="5" width="7.88333333333333" style="2" customWidth="1"/>
    <col min="6" max="6" width="10.2583333333333" style="3" customWidth="1"/>
    <col min="7" max="7" width="11.8916666666667" style="2" customWidth="1"/>
    <col min="8" max="8" width="16.5" style="2" customWidth="1"/>
    <col min="9" max="9" width="26.5" style="2" customWidth="1"/>
    <col min="10" max="10" width="53.625" style="2" customWidth="1"/>
    <col min="11" max="11" width="11.8916666666667" style="2" customWidth="1"/>
    <col min="12" max="13" width="7.5" style="2" customWidth="1"/>
    <col min="14" max="29" width="6.125" style="2" customWidth="1"/>
    <col min="30" max="31" width="17.5" style="2" customWidth="1"/>
    <col min="32" max="32" width="11.5" style="2" customWidth="1"/>
    <col min="33" max="33" width="10.3833333333333" style="2" customWidth="1"/>
    <col min="34" max="34" width="11.5" style="2" customWidth="1"/>
    <col min="35" max="35" width="9.38333333333333" style="2" customWidth="1"/>
    <col min="36" max="36" width="10.3833333333333" style="2" customWidth="1"/>
    <col min="37" max="38" width="11.8833333333333" style="2" customWidth="1"/>
    <col min="39" max="16384" width="9" style="2"/>
  </cols>
  <sheetData>
    <row r="1" customHeight="1" spans="1:18">
      <c r="A1" s="4" t="s">
        <v>203</v>
      </c>
      <c r="B1" s="5" t="s">
        <v>204</v>
      </c>
      <c r="C1" s="4" t="s">
        <v>205</v>
      </c>
      <c r="D1" s="4" t="s">
        <v>206</v>
      </c>
      <c r="E1" s="4"/>
      <c r="F1" s="4" t="s">
        <v>207</v>
      </c>
      <c r="G1" s="6" t="s">
        <v>208</v>
      </c>
      <c r="H1" s="4" t="s">
        <v>209</v>
      </c>
      <c r="I1" s="16" t="s">
        <v>163</v>
      </c>
      <c r="J1" s="4" t="s">
        <v>210</v>
      </c>
      <c r="K1" s="17" t="s">
        <v>211</v>
      </c>
      <c r="L1" s="12" t="s">
        <v>212</v>
      </c>
      <c r="M1" s="12" t="s">
        <v>213</v>
      </c>
      <c r="N1" s="2" t="s">
        <v>181</v>
      </c>
      <c r="O1" s="18" t="s">
        <v>214</v>
      </c>
      <c r="P1" s="18" t="s">
        <v>215</v>
      </c>
      <c r="Q1" s="2" t="s">
        <v>216</v>
      </c>
      <c r="R1" s="2" t="s">
        <v>217</v>
      </c>
    </row>
    <row r="2" customHeight="1" spans="1:14">
      <c r="A2" s="7">
        <v>45382</v>
      </c>
      <c r="B2" s="8">
        <v>3</v>
      </c>
      <c r="C2" s="4" t="s">
        <v>218</v>
      </c>
      <c r="D2" s="4" t="s">
        <v>219</v>
      </c>
      <c r="E2" s="9" t="s">
        <v>220</v>
      </c>
      <c r="F2" s="8" t="s">
        <v>221</v>
      </c>
      <c r="G2" s="10">
        <v>1381</v>
      </c>
      <c r="H2" s="8" t="s">
        <v>222</v>
      </c>
      <c r="I2" s="8" t="s">
        <v>223</v>
      </c>
      <c r="J2" s="8" t="s">
        <v>224</v>
      </c>
      <c r="K2" s="10">
        <v>0</v>
      </c>
      <c r="L2" s="8">
        <v>1381</v>
      </c>
      <c r="M2" s="8"/>
      <c r="N2" s="2">
        <f>+L2</f>
        <v>1381</v>
      </c>
    </row>
    <row r="3" hidden="1" customHeight="1" spans="1:30">
      <c r="A3" s="7">
        <v>45382</v>
      </c>
      <c r="B3" s="8">
        <v>3</v>
      </c>
      <c r="C3" s="4" t="s">
        <v>218</v>
      </c>
      <c r="D3" s="4" t="s">
        <v>219</v>
      </c>
      <c r="E3" s="9" t="s">
        <v>220</v>
      </c>
      <c r="F3" s="8" t="s">
        <v>225</v>
      </c>
      <c r="G3" s="10">
        <v>3890</v>
      </c>
      <c r="H3" s="8" t="s">
        <v>226</v>
      </c>
      <c r="I3" s="8" t="s">
        <v>227</v>
      </c>
      <c r="J3" s="8" t="s">
        <v>228</v>
      </c>
      <c r="K3" s="10">
        <v>2890</v>
      </c>
      <c r="L3" s="8">
        <v>1000</v>
      </c>
      <c r="M3" s="8"/>
      <c r="N3" s="13"/>
      <c r="O3" s="13">
        <v>1000</v>
      </c>
      <c r="P3" s="13"/>
      <c r="Q3" s="13"/>
      <c r="R3" s="13"/>
      <c r="S3" s="13"/>
      <c r="T3" s="13"/>
      <c r="U3" s="13"/>
      <c r="V3" s="13"/>
      <c r="W3" s="13"/>
      <c r="X3" s="13"/>
      <c r="Y3" s="13"/>
      <c r="Z3" s="13"/>
      <c r="AA3" s="13"/>
      <c r="AB3" s="13"/>
      <c r="AC3" s="13"/>
      <c r="AD3" s="13"/>
    </row>
    <row r="4" customHeight="1" spans="1:30">
      <c r="A4" s="7">
        <v>45382</v>
      </c>
      <c r="B4" s="8">
        <v>4</v>
      </c>
      <c r="C4" s="4" t="s">
        <v>218</v>
      </c>
      <c r="D4" s="4" t="s">
        <v>219</v>
      </c>
      <c r="E4" s="9" t="s">
        <v>229</v>
      </c>
      <c r="F4" s="8" t="s">
        <v>230</v>
      </c>
      <c r="G4" s="10">
        <v>56079</v>
      </c>
      <c r="H4" s="8" t="s">
        <v>231</v>
      </c>
      <c r="I4" s="8" t="s">
        <v>232</v>
      </c>
      <c r="J4" s="8" t="s">
        <v>224</v>
      </c>
      <c r="K4" s="10">
        <v>0</v>
      </c>
      <c r="L4" s="8">
        <v>56079</v>
      </c>
      <c r="M4" s="8"/>
      <c r="N4" s="2">
        <v>0</v>
      </c>
      <c r="O4" s="13"/>
      <c r="P4" s="13"/>
      <c r="Q4" s="13"/>
      <c r="R4" s="19">
        <f>+L4</f>
        <v>56079</v>
      </c>
      <c r="S4" s="13"/>
      <c r="T4" s="13"/>
      <c r="U4" s="13"/>
      <c r="V4" s="13"/>
      <c r="W4" s="13"/>
      <c r="X4" s="13"/>
      <c r="Y4" s="13"/>
      <c r="Z4" s="13"/>
      <c r="AA4" s="13"/>
      <c r="AB4" s="13"/>
      <c r="AC4" s="13"/>
      <c r="AD4" s="13"/>
    </row>
    <row r="5" ht="24" hidden="1" spans="1:30">
      <c r="A5" s="7">
        <v>45382</v>
      </c>
      <c r="B5" s="8">
        <v>4</v>
      </c>
      <c r="C5" s="4" t="s">
        <v>218</v>
      </c>
      <c r="D5" s="4" t="s">
        <v>219</v>
      </c>
      <c r="E5" s="9" t="s">
        <v>229</v>
      </c>
      <c r="F5" s="8" t="s">
        <v>233</v>
      </c>
      <c r="G5" s="10">
        <v>8200</v>
      </c>
      <c r="H5" s="8" t="s">
        <v>234</v>
      </c>
      <c r="I5" s="8" t="s">
        <v>235</v>
      </c>
      <c r="J5" s="8" t="s">
        <v>236</v>
      </c>
      <c r="K5" s="10">
        <v>7400</v>
      </c>
      <c r="L5" s="8">
        <v>800</v>
      </c>
      <c r="M5" s="8"/>
      <c r="N5" s="13"/>
      <c r="O5" s="13"/>
      <c r="P5" s="13">
        <f>+L5</f>
        <v>800</v>
      </c>
      <c r="Q5" s="13"/>
      <c r="R5" s="13"/>
      <c r="S5" s="13"/>
      <c r="T5" s="13"/>
      <c r="U5" s="13"/>
      <c r="V5" s="13"/>
      <c r="W5" s="13"/>
      <c r="X5" s="13"/>
      <c r="Y5" s="13"/>
      <c r="Z5" s="13"/>
      <c r="AA5" s="13"/>
      <c r="AB5" s="13"/>
      <c r="AC5" s="13"/>
      <c r="AD5" s="13"/>
    </row>
    <row r="6" hidden="1" customHeight="1" spans="1:30">
      <c r="A6" s="7">
        <v>45382</v>
      </c>
      <c r="B6" s="8">
        <v>4</v>
      </c>
      <c r="C6" s="4" t="s">
        <v>218</v>
      </c>
      <c r="D6" s="4" t="s">
        <v>219</v>
      </c>
      <c r="E6" s="9" t="s">
        <v>229</v>
      </c>
      <c r="F6" s="8" t="s">
        <v>237</v>
      </c>
      <c r="G6" s="10">
        <v>8800</v>
      </c>
      <c r="H6" s="8" t="s">
        <v>234</v>
      </c>
      <c r="I6" s="8" t="s">
        <v>238</v>
      </c>
      <c r="J6" s="8" t="s">
        <v>239</v>
      </c>
      <c r="K6" s="10">
        <v>8000</v>
      </c>
      <c r="L6" s="8">
        <v>800</v>
      </c>
      <c r="M6" s="8"/>
      <c r="N6" s="13"/>
      <c r="O6" s="13"/>
      <c r="P6" s="13">
        <f>+L6</f>
        <v>800</v>
      </c>
      <c r="Q6" s="13"/>
      <c r="R6" s="13"/>
      <c r="S6" s="13"/>
      <c r="T6" s="13"/>
      <c r="U6" s="13"/>
      <c r="V6" s="13"/>
      <c r="W6" s="13"/>
      <c r="X6" s="13"/>
      <c r="Y6" s="13"/>
      <c r="Z6" s="13"/>
      <c r="AA6" s="13"/>
      <c r="AB6" s="13"/>
      <c r="AC6" s="13"/>
      <c r="AD6" s="13"/>
    </row>
    <row r="7" hidden="1" customHeight="1" spans="1:30">
      <c r="A7" s="7">
        <v>45382</v>
      </c>
      <c r="B7" s="8">
        <v>4</v>
      </c>
      <c r="C7" s="4" t="s">
        <v>218</v>
      </c>
      <c r="D7" s="4" t="s">
        <v>219</v>
      </c>
      <c r="E7" s="9" t="s">
        <v>229</v>
      </c>
      <c r="F7" s="8" t="s">
        <v>240</v>
      </c>
      <c r="G7" s="10">
        <v>10667</v>
      </c>
      <c r="H7" s="8" t="s">
        <v>241</v>
      </c>
      <c r="I7" s="8" t="s">
        <v>242</v>
      </c>
      <c r="J7" s="8" t="s">
        <v>243</v>
      </c>
      <c r="K7" s="10">
        <v>10658.33</v>
      </c>
      <c r="L7" s="8">
        <v>8.67000000000007</v>
      </c>
      <c r="M7" s="8"/>
      <c r="N7" s="13"/>
      <c r="O7" s="13"/>
      <c r="P7" s="13"/>
      <c r="Q7" s="13">
        <f>+L7</f>
        <v>8.67000000000007</v>
      </c>
      <c r="R7" s="13"/>
      <c r="S7" s="13"/>
      <c r="T7" s="13"/>
      <c r="U7" s="13"/>
      <c r="V7" s="13"/>
      <c r="W7" s="13"/>
      <c r="X7" s="13"/>
      <c r="Y7" s="13"/>
      <c r="Z7" s="13"/>
      <c r="AA7" s="13"/>
      <c r="AB7" s="13"/>
      <c r="AC7" s="13"/>
      <c r="AD7" s="13"/>
    </row>
    <row r="8" customHeight="1" spans="1:30">
      <c r="A8" s="11">
        <v>45473</v>
      </c>
      <c r="B8" s="12">
        <v>4</v>
      </c>
      <c r="C8" s="8" t="s">
        <v>218</v>
      </c>
      <c r="D8" s="8" t="s">
        <v>219</v>
      </c>
      <c r="E8" s="8" t="s">
        <v>220</v>
      </c>
      <c r="F8" s="8" t="s">
        <v>221</v>
      </c>
      <c r="G8" s="10">
        <v>1000</v>
      </c>
      <c r="H8" s="8" t="s">
        <v>244</v>
      </c>
      <c r="I8" s="8" t="s">
        <v>245</v>
      </c>
      <c r="J8" s="8" t="s">
        <v>224</v>
      </c>
      <c r="K8" s="10">
        <v>0</v>
      </c>
      <c r="L8" s="8">
        <v>1000</v>
      </c>
      <c r="M8" s="8"/>
      <c r="N8" s="13">
        <f>+L8</f>
        <v>1000</v>
      </c>
      <c r="O8" s="13"/>
      <c r="P8" s="13"/>
      <c r="Q8" s="13"/>
      <c r="R8" s="13"/>
      <c r="S8" s="13"/>
      <c r="T8" s="13"/>
      <c r="U8" s="13"/>
      <c r="V8" s="13"/>
      <c r="W8" s="13"/>
      <c r="X8" s="13"/>
      <c r="Y8" s="13"/>
      <c r="Z8" s="13"/>
      <c r="AA8" s="13"/>
      <c r="AB8" s="13"/>
      <c r="AC8" s="13"/>
      <c r="AD8" s="13"/>
    </row>
    <row r="9" ht="24" hidden="1" spans="1:30">
      <c r="A9" s="11">
        <v>45473</v>
      </c>
      <c r="B9" s="12">
        <v>4</v>
      </c>
      <c r="C9" s="8" t="s">
        <v>218</v>
      </c>
      <c r="D9" s="8" t="s">
        <v>219</v>
      </c>
      <c r="E9" s="8" t="s">
        <v>220</v>
      </c>
      <c r="F9" s="8" t="s">
        <v>225</v>
      </c>
      <c r="G9" s="10">
        <v>2080</v>
      </c>
      <c r="H9" s="8" t="s">
        <v>246</v>
      </c>
      <c r="I9" s="8" t="s">
        <v>247</v>
      </c>
      <c r="J9" s="8" t="s">
        <v>248</v>
      </c>
      <c r="K9" s="10">
        <v>1380</v>
      </c>
      <c r="L9" s="8">
        <v>700</v>
      </c>
      <c r="M9" s="8"/>
      <c r="N9" s="13"/>
      <c r="O9" s="13">
        <f>+L9</f>
        <v>700</v>
      </c>
      <c r="P9" s="13"/>
      <c r="Q9" s="13"/>
      <c r="R9" s="13"/>
      <c r="S9" s="13"/>
      <c r="T9" s="13"/>
      <c r="U9" s="13"/>
      <c r="V9" s="13"/>
      <c r="W9" s="13"/>
      <c r="X9" s="13"/>
      <c r="Y9" s="13"/>
      <c r="Z9" s="13"/>
      <c r="AA9" s="13"/>
      <c r="AB9" s="13"/>
      <c r="AC9" s="13"/>
      <c r="AD9" s="13"/>
    </row>
    <row r="10" hidden="1" customHeight="1" spans="1:30">
      <c r="A10" s="11">
        <v>45473</v>
      </c>
      <c r="B10" s="12">
        <v>4</v>
      </c>
      <c r="C10" s="8" t="s">
        <v>218</v>
      </c>
      <c r="D10" s="8" t="s">
        <v>219</v>
      </c>
      <c r="E10" s="8" t="s">
        <v>220</v>
      </c>
      <c r="F10" s="8" t="s">
        <v>249</v>
      </c>
      <c r="G10" s="10">
        <v>5430</v>
      </c>
      <c r="H10" s="8" t="s">
        <v>250</v>
      </c>
      <c r="I10" s="8" t="s">
        <v>251</v>
      </c>
      <c r="J10" s="8" t="s">
        <v>252</v>
      </c>
      <c r="K10" s="10">
        <v>2715</v>
      </c>
      <c r="L10" s="8">
        <v>2715</v>
      </c>
      <c r="M10" s="8"/>
      <c r="N10" s="13"/>
      <c r="O10" s="13"/>
      <c r="P10" s="13">
        <f>+L10</f>
        <v>2715</v>
      </c>
      <c r="Q10" s="13"/>
      <c r="R10" s="13"/>
      <c r="S10" s="13"/>
      <c r="T10" s="13"/>
      <c r="U10" s="13"/>
      <c r="V10" s="13"/>
      <c r="W10" s="13"/>
      <c r="X10" s="13"/>
      <c r="Y10" s="13"/>
      <c r="Z10" s="13"/>
      <c r="AA10" s="13"/>
      <c r="AB10" s="13"/>
      <c r="AC10" s="13"/>
      <c r="AD10" s="13"/>
    </row>
    <row r="11" customHeight="1" spans="1:30">
      <c r="A11" s="11">
        <v>45473</v>
      </c>
      <c r="B11" s="12">
        <v>5</v>
      </c>
      <c r="C11" s="8" t="s">
        <v>218</v>
      </c>
      <c r="D11" s="8" t="s">
        <v>219</v>
      </c>
      <c r="E11" s="8" t="s">
        <v>229</v>
      </c>
      <c r="F11" s="8" t="s">
        <v>230</v>
      </c>
      <c r="G11" s="10">
        <v>51916</v>
      </c>
      <c r="H11" s="8" t="s">
        <v>231</v>
      </c>
      <c r="I11" s="8" t="s">
        <v>232</v>
      </c>
      <c r="J11" s="8" t="s">
        <v>224</v>
      </c>
      <c r="K11" s="10">
        <v>0</v>
      </c>
      <c r="L11" s="8">
        <v>51916</v>
      </c>
      <c r="M11" s="8"/>
      <c r="N11" s="2">
        <v>0</v>
      </c>
      <c r="O11" s="13"/>
      <c r="P11" s="13"/>
      <c r="Q11" s="13"/>
      <c r="R11" s="20">
        <f>+L11</f>
        <v>51916</v>
      </c>
      <c r="S11" s="13"/>
      <c r="T11" s="13"/>
      <c r="U11" s="13"/>
      <c r="V11" s="13"/>
      <c r="W11" s="13"/>
      <c r="X11" s="13"/>
      <c r="Y11" s="13"/>
      <c r="Z11" s="13"/>
      <c r="AA11" s="13"/>
      <c r="AB11" s="13"/>
      <c r="AC11" s="13"/>
      <c r="AD11" s="13"/>
    </row>
    <row r="12" hidden="1" customHeight="1" spans="1:30">
      <c r="A12" s="11">
        <v>45473</v>
      </c>
      <c r="B12" s="12">
        <v>5</v>
      </c>
      <c r="C12" s="8" t="s">
        <v>218</v>
      </c>
      <c r="D12" s="8" t="s">
        <v>219</v>
      </c>
      <c r="E12" s="8" t="s">
        <v>229</v>
      </c>
      <c r="F12" s="8" t="s">
        <v>233</v>
      </c>
      <c r="G12" s="10">
        <v>7800</v>
      </c>
      <c r="H12" s="8" t="s">
        <v>234</v>
      </c>
      <c r="I12" s="8" t="s">
        <v>253</v>
      </c>
      <c r="J12" s="8" t="s">
        <v>254</v>
      </c>
      <c r="K12" s="10">
        <v>7600</v>
      </c>
      <c r="L12" s="8">
        <v>200</v>
      </c>
      <c r="M12" s="8"/>
      <c r="N12" s="13"/>
      <c r="O12" s="13"/>
      <c r="P12" s="13">
        <f>+L12</f>
        <v>200</v>
      </c>
      <c r="Q12" s="13"/>
      <c r="R12" s="13"/>
      <c r="S12" s="13"/>
      <c r="T12" s="13"/>
      <c r="U12" s="13"/>
      <c r="V12" s="13"/>
      <c r="W12" s="13"/>
      <c r="X12" s="13"/>
      <c r="Y12" s="13"/>
      <c r="Z12" s="13"/>
      <c r="AA12" s="13"/>
      <c r="AB12" s="13"/>
      <c r="AC12" s="13"/>
      <c r="AD12" s="13"/>
    </row>
    <row r="13" customHeight="1" spans="1:30">
      <c r="A13" s="11">
        <v>45473</v>
      </c>
      <c r="B13" s="12">
        <v>5</v>
      </c>
      <c r="C13" s="8" t="s">
        <v>218</v>
      </c>
      <c r="D13" s="8" t="s">
        <v>219</v>
      </c>
      <c r="E13" s="8" t="s">
        <v>229</v>
      </c>
      <c r="F13" s="8" t="s">
        <v>255</v>
      </c>
      <c r="G13" s="10">
        <v>2430</v>
      </c>
      <c r="H13" s="8" t="s">
        <v>256</v>
      </c>
      <c r="I13" s="8" t="s">
        <v>257</v>
      </c>
      <c r="J13" s="8" t="s">
        <v>258</v>
      </c>
      <c r="K13" s="17">
        <v>1680</v>
      </c>
      <c r="L13" s="8">
        <v>750</v>
      </c>
      <c r="M13" s="8"/>
      <c r="N13" s="13">
        <f>+L13</f>
        <v>750</v>
      </c>
      <c r="O13" s="13"/>
      <c r="P13" s="13"/>
      <c r="Q13" s="13"/>
      <c r="R13" s="13"/>
      <c r="S13" s="13"/>
      <c r="T13" s="13"/>
      <c r="U13" s="13"/>
      <c r="V13" s="13"/>
      <c r="W13" s="13"/>
      <c r="X13" s="13"/>
      <c r="Y13" s="13"/>
      <c r="Z13" s="13"/>
      <c r="AA13" s="13"/>
      <c r="AB13" s="13"/>
      <c r="AC13" s="13"/>
      <c r="AD13" s="13"/>
    </row>
    <row r="14" customHeight="1" spans="1:30">
      <c r="A14" s="11">
        <v>45565</v>
      </c>
      <c r="B14" s="12">
        <v>4</v>
      </c>
      <c r="C14" s="12" t="s">
        <v>218</v>
      </c>
      <c r="D14" s="8" t="s">
        <v>219</v>
      </c>
      <c r="E14" s="8" t="s">
        <v>220</v>
      </c>
      <c r="F14" s="8" t="s">
        <v>221</v>
      </c>
      <c r="G14" s="10">
        <v>2567</v>
      </c>
      <c r="H14" s="8" t="s">
        <v>259</v>
      </c>
      <c r="I14" s="8" t="s">
        <v>260</v>
      </c>
      <c r="J14" s="8" t="s">
        <v>258</v>
      </c>
      <c r="K14" s="17">
        <v>800</v>
      </c>
      <c r="L14" s="8">
        <v>1767</v>
      </c>
      <c r="M14" s="8"/>
      <c r="N14" s="13">
        <f>+L14</f>
        <v>1767</v>
      </c>
      <c r="O14" s="13"/>
      <c r="P14" s="13"/>
      <c r="Q14" s="13"/>
      <c r="R14" s="13"/>
      <c r="S14" s="13"/>
      <c r="T14" s="13"/>
      <c r="U14" s="13"/>
      <c r="V14" s="13"/>
      <c r="W14" s="13"/>
      <c r="X14" s="13"/>
      <c r="Y14" s="13"/>
      <c r="Z14" s="13"/>
      <c r="AA14" s="13"/>
      <c r="AB14" s="13"/>
      <c r="AC14" s="13"/>
      <c r="AD14" s="13"/>
    </row>
    <row r="15" customHeight="1" spans="1:30">
      <c r="A15" s="11">
        <v>45565</v>
      </c>
      <c r="B15" s="12">
        <v>5</v>
      </c>
      <c r="C15" s="12" t="s">
        <v>218</v>
      </c>
      <c r="D15" s="8" t="s">
        <v>219</v>
      </c>
      <c r="E15" s="8" t="s">
        <v>229</v>
      </c>
      <c r="F15" s="8" t="s">
        <v>230</v>
      </c>
      <c r="G15" s="10">
        <v>56903</v>
      </c>
      <c r="H15" s="8" t="s">
        <v>231</v>
      </c>
      <c r="I15" s="8" t="s">
        <v>232</v>
      </c>
      <c r="J15" s="8" t="s">
        <v>224</v>
      </c>
      <c r="K15" s="17">
        <v>0</v>
      </c>
      <c r="L15" s="8">
        <v>56903</v>
      </c>
      <c r="M15" s="8"/>
      <c r="N15" s="2">
        <v>0</v>
      </c>
      <c r="O15" s="13"/>
      <c r="P15" s="13"/>
      <c r="Q15" s="13"/>
      <c r="R15" s="20">
        <f>+L15</f>
        <v>56903</v>
      </c>
      <c r="S15" s="13"/>
      <c r="T15" s="13"/>
      <c r="U15" s="13"/>
      <c r="V15" s="13"/>
      <c r="W15" s="13"/>
      <c r="X15" s="13"/>
      <c r="Y15" s="13"/>
      <c r="Z15" s="13"/>
      <c r="AA15" s="13"/>
      <c r="AB15" s="13"/>
      <c r="AC15" s="13"/>
      <c r="AD15" s="13"/>
    </row>
    <row r="16" hidden="1" customHeight="1" spans="1:30">
      <c r="A16" s="11">
        <v>45565</v>
      </c>
      <c r="B16" s="12">
        <v>5</v>
      </c>
      <c r="C16" s="12" t="s">
        <v>218</v>
      </c>
      <c r="D16" s="8" t="s">
        <v>219</v>
      </c>
      <c r="E16" s="8" t="s">
        <v>229</v>
      </c>
      <c r="F16" s="8" t="s">
        <v>233</v>
      </c>
      <c r="G16" s="10">
        <v>8200</v>
      </c>
      <c r="H16" s="8" t="s">
        <v>234</v>
      </c>
      <c r="I16" s="8" t="s">
        <v>261</v>
      </c>
      <c r="J16" s="8" t="s">
        <v>262</v>
      </c>
      <c r="K16" s="17">
        <v>8000</v>
      </c>
      <c r="L16" s="8">
        <v>200</v>
      </c>
      <c r="M16" s="8"/>
      <c r="N16" s="13"/>
      <c r="O16" s="13"/>
      <c r="P16" s="13">
        <f>+L16</f>
        <v>200</v>
      </c>
      <c r="Q16" s="13"/>
      <c r="R16" s="13"/>
      <c r="S16" s="13"/>
      <c r="T16" s="13"/>
      <c r="U16" s="13"/>
      <c r="V16" s="13"/>
      <c r="W16" s="13"/>
      <c r="X16" s="13"/>
      <c r="Y16" s="13"/>
      <c r="Z16" s="13"/>
      <c r="AA16" s="13"/>
      <c r="AB16" s="13"/>
      <c r="AC16" s="13"/>
      <c r="AD16" s="13"/>
    </row>
    <row r="17" ht="24" hidden="1" spans="1:30">
      <c r="A17" s="11">
        <v>45565</v>
      </c>
      <c r="B17" s="12">
        <v>5</v>
      </c>
      <c r="C17" s="12" t="s">
        <v>218</v>
      </c>
      <c r="D17" s="8" t="s">
        <v>219</v>
      </c>
      <c r="E17" s="8" t="s">
        <v>229</v>
      </c>
      <c r="F17" s="8" t="s">
        <v>240</v>
      </c>
      <c r="G17" s="10">
        <v>2100</v>
      </c>
      <c r="H17" s="8" t="s">
        <v>263</v>
      </c>
      <c r="I17" s="8" t="s">
        <v>264</v>
      </c>
      <c r="J17" s="8" t="s">
        <v>265</v>
      </c>
      <c r="K17" s="17">
        <v>1430</v>
      </c>
      <c r="L17" s="8">
        <v>670</v>
      </c>
      <c r="M17" s="8"/>
      <c r="N17" s="13"/>
      <c r="O17" s="13"/>
      <c r="P17" s="13"/>
      <c r="Q17" s="13">
        <f>+L17</f>
        <v>670</v>
      </c>
      <c r="R17" s="13"/>
      <c r="S17" s="13"/>
      <c r="T17" s="13"/>
      <c r="U17" s="13"/>
      <c r="V17" s="13"/>
      <c r="W17" s="13"/>
      <c r="X17" s="13"/>
      <c r="Y17" s="13"/>
      <c r="Z17" s="13"/>
      <c r="AA17" s="13"/>
      <c r="AB17" s="13"/>
      <c r="AC17" s="13"/>
      <c r="AD17" s="13"/>
    </row>
    <row r="18" hidden="1" customHeight="1" spans="1:30">
      <c r="A18" s="11">
        <v>45657</v>
      </c>
      <c r="B18" s="12">
        <v>3</v>
      </c>
      <c r="C18" s="12" t="s">
        <v>218</v>
      </c>
      <c r="D18" s="8" t="s">
        <v>219</v>
      </c>
      <c r="E18" s="8" t="s">
        <v>220</v>
      </c>
      <c r="F18" s="8" t="s">
        <v>225</v>
      </c>
      <c r="G18" s="10">
        <v>8922</v>
      </c>
      <c r="H18" s="8" t="s">
        <v>266</v>
      </c>
      <c r="I18" s="8" t="s">
        <v>267</v>
      </c>
      <c r="J18" s="8" t="s">
        <v>268</v>
      </c>
      <c r="K18" s="17">
        <v>7264.26</v>
      </c>
      <c r="L18" s="8">
        <v>1657.74</v>
      </c>
      <c r="M18" s="8"/>
      <c r="N18" s="13"/>
      <c r="O18" s="13">
        <f>+L18</f>
        <v>1657.74</v>
      </c>
      <c r="P18" s="13"/>
      <c r="Q18" s="13"/>
      <c r="R18" s="13"/>
      <c r="S18" s="13"/>
      <c r="T18" s="13"/>
      <c r="U18" s="13"/>
      <c r="V18" s="13"/>
      <c r="W18" s="13"/>
      <c r="X18" s="13"/>
      <c r="Y18" s="13"/>
      <c r="Z18" s="13"/>
      <c r="AA18" s="13"/>
      <c r="AB18" s="13"/>
      <c r="AC18" s="13"/>
      <c r="AD18" s="13"/>
    </row>
    <row r="19" customHeight="1" spans="1:30">
      <c r="A19" s="11">
        <v>45657</v>
      </c>
      <c r="B19" s="12">
        <v>4</v>
      </c>
      <c r="C19" s="12" t="s">
        <v>218</v>
      </c>
      <c r="D19" s="8" t="s">
        <v>219</v>
      </c>
      <c r="E19" s="8" t="s">
        <v>229</v>
      </c>
      <c r="F19" s="8" t="s">
        <v>269</v>
      </c>
      <c r="G19" s="10">
        <v>500</v>
      </c>
      <c r="H19" s="8" t="s">
        <v>270</v>
      </c>
      <c r="I19" s="8" t="s">
        <v>271</v>
      </c>
      <c r="J19" s="8" t="s">
        <v>224</v>
      </c>
      <c r="K19" s="17">
        <v>0</v>
      </c>
      <c r="L19" s="8">
        <v>500</v>
      </c>
      <c r="M19" s="8"/>
      <c r="N19" s="13">
        <f>+L19</f>
        <v>500</v>
      </c>
      <c r="O19" s="13"/>
      <c r="P19" s="13"/>
      <c r="Q19" s="13"/>
      <c r="R19" s="13"/>
      <c r="S19" s="13"/>
      <c r="T19" s="13"/>
      <c r="U19" s="13"/>
      <c r="V19" s="13"/>
      <c r="W19" s="13"/>
      <c r="X19" s="13"/>
      <c r="Y19" s="13"/>
      <c r="Z19" s="13"/>
      <c r="AA19" s="13"/>
      <c r="AB19" s="13"/>
      <c r="AC19" s="13"/>
      <c r="AD19" s="13"/>
    </row>
    <row r="20" ht="24" spans="1:30">
      <c r="A20" s="11">
        <v>45657</v>
      </c>
      <c r="B20" s="12">
        <v>4</v>
      </c>
      <c r="C20" s="12" t="s">
        <v>218</v>
      </c>
      <c r="D20" s="8" t="s">
        <v>219</v>
      </c>
      <c r="E20" s="8" t="s">
        <v>229</v>
      </c>
      <c r="F20" s="8" t="s">
        <v>230</v>
      </c>
      <c r="G20" s="10">
        <v>72865</v>
      </c>
      <c r="H20" s="8" t="s">
        <v>231</v>
      </c>
      <c r="I20" s="8" t="s">
        <v>232</v>
      </c>
      <c r="J20" s="8" t="s">
        <v>272</v>
      </c>
      <c r="K20" s="17">
        <v>0</v>
      </c>
      <c r="L20" s="8">
        <v>72865</v>
      </c>
      <c r="M20" s="8"/>
      <c r="N20" s="2">
        <v>0</v>
      </c>
      <c r="O20" s="13"/>
      <c r="P20" s="13"/>
      <c r="Q20" s="13"/>
      <c r="R20" s="20">
        <f>+L20</f>
        <v>72865</v>
      </c>
      <c r="S20" s="13"/>
      <c r="T20" s="13"/>
      <c r="U20" s="13"/>
      <c r="V20" s="13"/>
      <c r="W20" s="13"/>
      <c r="X20" s="13"/>
      <c r="Y20" s="13"/>
      <c r="Z20" s="13"/>
      <c r="AA20" s="13"/>
      <c r="AB20" s="13"/>
      <c r="AC20" s="13"/>
      <c r="AD20" s="13"/>
    </row>
    <row r="21" hidden="1" customHeight="1" spans="1:30">
      <c r="A21" s="11">
        <v>45657</v>
      </c>
      <c r="B21" s="12">
        <v>4</v>
      </c>
      <c r="C21" s="12" t="s">
        <v>218</v>
      </c>
      <c r="D21" s="8" t="s">
        <v>219</v>
      </c>
      <c r="E21" s="8" t="s">
        <v>229</v>
      </c>
      <c r="F21" s="8" t="s">
        <v>233</v>
      </c>
      <c r="G21" s="10">
        <v>7600</v>
      </c>
      <c r="H21" s="8" t="s">
        <v>234</v>
      </c>
      <c r="I21" s="8" t="s">
        <v>273</v>
      </c>
      <c r="J21" s="8" t="s">
        <v>274</v>
      </c>
      <c r="K21" s="17">
        <v>7200</v>
      </c>
      <c r="L21" s="8">
        <v>400</v>
      </c>
      <c r="M21" s="8"/>
      <c r="N21" s="13"/>
      <c r="O21" s="13"/>
      <c r="P21" s="13">
        <f>+L21</f>
        <v>400</v>
      </c>
      <c r="Q21" s="13"/>
      <c r="R21" s="13"/>
      <c r="S21" s="13"/>
      <c r="T21" s="13"/>
      <c r="U21" s="13"/>
      <c r="V21" s="13"/>
      <c r="W21" s="13"/>
      <c r="X21" s="13"/>
      <c r="Y21" s="13"/>
      <c r="Z21" s="13"/>
      <c r="AA21" s="13"/>
      <c r="AB21" s="13"/>
      <c r="AC21" s="13"/>
      <c r="AD21" s="13"/>
    </row>
    <row r="22" customHeight="1" spans="1:30">
      <c r="A22" s="11">
        <v>45657</v>
      </c>
      <c r="B22" s="12">
        <v>4</v>
      </c>
      <c r="C22" s="12" t="s">
        <v>218</v>
      </c>
      <c r="D22" s="8" t="s">
        <v>219</v>
      </c>
      <c r="E22" s="8" t="s">
        <v>229</v>
      </c>
      <c r="F22" s="8" t="s">
        <v>255</v>
      </c>
      <c r="G22" s="10">
        <v>2256</v>
      </c>
      <c r="H22" s="8" t="s">
        <v>275</v>
      </c>
      <c r="I22" s="8" t="s">
        <v>276</v>
      </c>
      <c r="J22" s="8" t="s">
        <v>277</v>
      </c>
      <c r="K22" s="17">
        <v>1555</v>
      </c>
      <c r="L22" s="8">
        <v>701</v>
      </c>
      <c r="M22" s="8"/>
      <c r="N22" s="13">
        <f>+L22</f>
        <v>701</v>
      </c>
      <c r="O22" s="13"/>
      <c r="P22" s="13"/>
      <c r="Q22" s="13"/>
      <c r="R22" s="13"/>
      <c r="S22" s="13"/>
      <c r="T22" s="13"/>
      <c r="U22" s="13"/>
      <c r="V22" s="13"/>
      <c r="W22" s="13"/>
      <c r="X22" s="13"/>
      <c r="Y22" s="13"/>
      <c r="Z22" s="13"/>
      <c r="AA22" s="13"/>
      <c r="AB22" s="13"/>
      <c r="AC22" s="13"/>
      <c r="AD22" s="13"/>
    </row>
    <row r="23" customHeight="1" spans="1:30">
      <c r="A23" s="11">
        <v>45657</v>
      </c>
      <c r="B23" s="12">
        <v>4</v>
      </c>
      <c r="C23" s="12" t="s">
        <v>218</v>
      </c>
      <c r="D23" s="8" t="s">
        <v>219</v>
      </c>
      <c r="E23" s="8" t="s">
        <v>229</v>
      </c>
      <c r="F23" s="8" t="s">
        <v>278</v>
      </c>
      <c r="G23" s="10">
        <v>409</v>
      </c>
      <c r="H23" s="8" t="s">
        <v>222</v>
      </c>
      <c r="I23" s="8" t="s">
        <v>279</v>
      </c>
      <c r="J23" s="8" t="s">
        <v>224</v>
      </c>
      <c r="K23" s="17">
        <v>0</v>
      </c>
      <c r="L23" s="8">
        <v>409</v>
      </c>
      <c r="M23" s="8"/>
      <c r="N23" s="13">
        <f>+L23</f>
        <v>409</v>
      </c>
      <c r="O23" s="13"/>
      <c r="P23" s="13"/>
      <c r="Q23" s="13"/>
      <c r="R23" s="13"/>
      <c r="S23" s="13"/>
      <c r="T23" s="13"/>
      <c r="U23" s="13"/>
      <c r="V23" s="13"/>
      <c r="W23" s="13"/>
      <c r="X23" s="13"/>
      <c r="Y23" s="13"/>
      <c r="Z23" s="13"/>
      <c r="AA23" s="13"/>
      <c r="AB23" s="13"/>
      <c r="AC23" s="13"/>
      <c r="AD23" s="13"/>
    </row>
    <row r="24" customHeight="1" spans="8:30">
      <c r="H24" s="13"/>
      <c r="I24" s="13"/>
      <c r="J24" s="13"/>
      <c r="K24" s="13"/>
      <c r="L24" s="13"/>
      <c r="M24" s="13"/>
      <c r="N24" s="13"/>
      <c r="O24" s="13"/>
      <c r="P24" s="13"/>
      <c r="Q24" s="13"/>
      <c r="R24" s="13"/>
      <c r="S24" s="13"/>
      <c r="T24" s="13"/>
      <c r="U24" s="13"/>
      <c r="V24" s="13"/>
      <c r="W24" s="13"/>
      <c r="X24" s="13"/>
      <c r="Y24" s="13"/>
      <c r="Z24" s="13"/>
      <c r="AA24" s="13"/>
      <c r="AB24" s="13"/>
      <c r="AC24" s="13"/>
      <c r="AD24" s="13"/>
    </row>
    <row r="25" customHeight="1" spans="8:30">
      <c r="H25" s="13"/>
      <c r="I25" s="13"/>
      <c r="J25" s="13"/>
      <c r="K25" s="13"/>
      <c r="L25" s="13"/>
      <c r="M25" s="13"/>
      <c r="N25" s="13"/>
      <c r="O25" s="13"/>
      <c r="P25" s="13"/>
      <c r="Q25" s="13"/>
      <c r="R25" s="13"/>
      <c r="S25" s="13"/>
      <c r="T25" s="13"/>
      <c r="U25" s="13"/>
      <c r="V25" s="13"/>
      <c r="W25" s="13"/>
      <c r="X25" s="13"/>
      <c r="Y25" s="13"/>
      <c r="Z25" s="13"/>
      <c r="AA25" s="13"/>
      <c r="AB25" s="13"/>
      <c r="AC25" s="13"/>
      <c r="AD25" s="13"/>
    </row>
    <row r="26" customHeight="1" spans="8:30">
      <c r="H26" s="13"/>
      <c r="I26" s="13"/>
      <c r="J26" s="13"/>
      <c r="K26" s="13"/>
      <c r="L26" s="13"/>
      <c r="M26" s="13"/>
      <c r="N26" s="13"/>
      <c r="O26" s="13"/>
      <c r="P26" s="13"/>
      <c r="Q26" s="13"/>
      <c r="R26" s="13"/>
      <c r="S26" s="13"/>
      <c r="T26" s="13"/>
      <c r="U26" s="13"/>
      <c r="V26" s="13"/>
      <c r="W26" s="13"/>
      <c r="X26" s="13"/>
      <c r="Y26" s="13"/>
      <c r="Z26" s="13"/>
      <c r="AA26" s="13"/>
      <c r="AB26" s="13"/>
      <c r="AC26" s="13"/>
      <c r="AD26" s="13"/>
    </row>
    <row r="27" customHeight="1" spans="8:30">
      <c r="H27" s="13"/>
      <c r="I27" s="13"/>
      <c r="J27" s="13"/>
      <c r="K27" s="13"/>
      <c r="L27" s="13"/>
      <c r="M27" s="13"/>
      <c r="N27" s="13"/>
      <c r="O27" s="13"/>
      <c r="P27" s="13"/>
      <c r="Q27" s="13"/>
      <c r="R27" s="13"/>
      <c r="S27" s="13"/>
      <c r="T27" s="13"/>
      <c r="U27" s="13"/>
      <c r="V27" s="13"/>
      <c r="W27" s="13"/>
      <c r="X27" s="13"/>
      <c r="Y27" s="13"/>
      <c r="Z27" s="13"/>
      <c r="AA27" s="13"/>
      <c r="AB27" s="13"/>
      <c r="AC27" s="13"/>
      <c r="AD27" s="13"/>
    </row>
    <row r="28" customHeight="1" spans="8:30">
      <c r="H28" s="13"/>
      <c r="I28" s="13"/>
      <c r="J28" s="13"/>
      <c r="K28" s="13"/>
      <c r="L28" s="13"/>
      <c r="M28" s="13"/>
      <c r="N28" s="13"/>
      <c r="O28" s="13"/>
      <c r="P28" s="13"/>
      <c r="Q28" s="13"/>
      <c r="R28" s="13"/>
      <c r="S28" s="13"/>
      <c r="T28" s="13"/>
      <c r="U28" s="13"/>
      <c r="V28" s="13"/>
      <c r="W28" s="13"/>
      <c r="X28" s="13"/>
      <c r="Y28" s="13"/>
      <c r="Z28" s="13"/>
      <c r="AA28" s="13"/>
      <c r="AB28" s="13"/>
      <c r="AC28" s="13"/>
      <c r="AD28" s="13"/>
    </row>
    <row r="29" customHeight="1" spans="8:30">
      <c r="H29" s="13"/>
      <c r="I29" s="13"/>
      <c r="J29" s="13"/>
      <c r="K29" s="13"/>
      <c r="L29" s="13"/>
      <c r="M29" s="13"/>
      <c r="N29" s="13"/>
      <c r="O29" s="13"/>
      <c r="P29" s="13"/>
      <c r="Q29" s="13"/>
      <c r="R29" s="13"/>
      <c r="S29" s="13"/>
      <c r="T29" s="13"/>
      <c r="U29" s="13"/>
      <c r="V29" s="13"/>
      <c r="W29" s="13"/>
      <c r="X29" s="13"/>
      <c r="Y29" s="13"/>
      <c r="Z29" s="13"/>
      <c r="AA29" s="13"/>
      <c r="AB29" s="13"/>
      <c r="AC29" s="13"/>
      <c r="AD29" s="13"/>
    </row>
    <row r="30" customHeight="1" spans="8:30">
      <c r="H30" s="13"/>
      <c r="I30" s="13"/>
      <c r="J30" s="13"/>
      <c r="K30" s="13"/>
      <c r="L30" s="13"/>
      <c r="M30" s="13"/>
      <c r="N30" s="13"/>
      <c r="O30" s="13"/>
      <c r="P30" s="13"/>
      <c r="Q30" s="13"/>
      <c r="R30" s="13"/>
      <c r="S30" s="13"/>
      <c r="T30" s="13"/>
      <c r="U30" s="13"/>
      <c r="V30" s="13"/>
      <c r="W30" s="13"/>
      <c r="X30" s="13"/>
      <c r="Y30" s="13"/>
      <c r="Z30" s="13"/>
      <c r="AA30" s="13"/>
      <c r="AB30" s="13"/>
      <c r="AC30" s="13"/>
      <c r="AD30" s="13"/>
    </row>
    <row r="31" customHeight="1" spans="8:30">
      <c r="H31" s="13"/>
      <c r="I31" s="13"/>
      <c r="J31" s="13"/>
      <c r="K31" s="13"/>
      <c r="L31" s="13"/>
      <c r="M31" s="13"/>
      <c r="N31" s="13"/>
      <c r="O31" s="13"/>
      <c r="P31" s="13"/>
      <c r="Q31" s="13"/>
      <c r="R31" s="13"/>
      <c r="S31" s="13"/>
      <c r="T31" s="13"/>
      <c r="U31" s="13"/>
      <c r="V31" s="13"/>
      <c r="W31" s="13"/>
      <c r="X31" s="13"/>
      <c r="Y31" s="13"/>
      <c r="Z31" s="13"/>
      <c r="AA31" s="13"/>
      <c r="AB31" s="13"/>
      <c r="AC31" s="13"/>
      <c r="AD31" s="13"/>
    </row>
    <row r="32" customHeight="1" spans="8:30">
      <c r="H32" s="13"/>
      <c r="I32" s="13"/>
      <c r="J32" s="13"/>
      <c r="K32" s="13"/>
      <c r="L32" s="13"/>
      <c r="M32" s="13"/>
      <c r="N32" s="13"/>
      <c r="O32" s="13"/>
      <c r="P32" s="13"/>
      <c r="Q32" s="13"/>
      <c r="R32" s="13"/>
      <c r="S32" s="13"/>
      <c r="T32" s="13"/>
      <c r="U32" s="13"/>
      <c r="V32" s="13"/>
      <c r="W32" s="13"/>
      <c r="X32" s="13"/>
      <c r="Y32" s="13"/>
      <c r="Z32" s="13"/>
      <c r="AA32" s="13"/>
      <c r="AB32" s="13"/>
      <c r="AC32" s="13"/>
      <c r="AD32" s="13"/>
    </row>
    <row r="34" customHeight="1" spans="4:5">
      <c r="D34" s="14"/>
      <c r="E34" s="15"/>
    </row>
    <row r="35" customHeight="1" spans="4:5">
      <c r="D35" s="14"/>
      <c r="E35" s="15"/>
    </row>
    <row r="36" customHeight="1" spans="4:5">
      <c r="D36" s="14"/>
      <c r="E36" s="15"/>
    </row>
    <row r="37" customHeight="1" spans="4:5">
      <c r="D37" s="14"/>
      <c r="E37" s="15"/>
    </row>
  </sheetData>
  <autoFilter ref="A1:AF23">
    <filterColumn colId="13">
      <filters>
        <filter val="500"/>
        <filter val="750"/>
        <filter val="1000"/>
        <filter val="701"/>
        <filter val="1381"/>
        <filter val="56903"/>
        <filter val="72865"/>
        <filter val="51916"/>
        <filter val="1767"/>
        <filter val="409"/>
        <filter val="56079"/>
      </filters>
    </filterColumn>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简要表</vt:lpstr>
      <vt:lpstr>评分表</vt:lpstr>
      <vt:lpstr>结构分析表</vt:lpstr>
      <vt:lpstr>结构分析明细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2025-05-08T06:56:00Z</dcterms:created>
  <dcterms:modified xsi:type="dcterms:W3CDTF">2026-01-08T01:29:04Z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08F5E9A2FC844A5FB96FCB24ADF2A4CD_13</vt:lpwstr>
  </property>
  <property fmtid="{D5CDD505-2E9C-101B-9397-08002B2CF9AE}" pid="3" name="KSOProductBuildVer">
    <vt:lpwstr>2052-11.8.6.8556</vt:lpwstr>
  </property>
  <property fmtid="{D5CDD505-2E9C-101B-9397-08002B2CF9AE}" pid="4" name="KSOReadingLayout">
    <vt:bool>true</vt:bool>
  </property>
  <property fmtid="{D5CDD505-2E9C-101B-9397-08002B2CF9AE}" pid="5" name="CalculationRule">
    <vt:i4>0</vt:i4>
  </property>
</Properties>
</file>