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 tabRatio="906" activeTab="6"/>
  </bookViews>
  <sheets>
    <sheet name="目录" sheetId="43" r:id="rId1"/>
    <sheet name="表1" sheetId="81" r:id="rId2"/>
    <sheet name="表2" sheetId="57" r:id="rId3"/>
    <sheet name="表3" sheetId="58" r:id="rId4"/>
    <sheet name="表4" sheetId="59" r:id="rId5"/>
    <sheet name="表5" sheetId="78" r:id="rId6"/>
    <sheet name="表6" sheetId="61" r:id="rId7"/>
    <sheet name="表7" sheetId="27" r:id="rId8"/>
    <sheet name="表8" sheetId="77" r:id="rId9"/>
    <sheet name="表9" sheetId="76" r:id="rId10"/>
    <sheet name="表10" sheetId="84" r:id="rId11"/>
    <sheet name="表11" sheetId="85" r:id="rId12"/>
    <sheet name="表12" sheetId="86" r:id="rId13"/>
    <sheet name="表13" sheetId="87" r:id="rId14"/>
    <sheet name="表14" sheetId="88" r:id="rId15"/>
    <sheet name="表15" sheetId="89" r:id="rId16"/>
    <sheet name="表16" sheetId="90" r:id="rId17"/>
    <sheet name="表17" sheetId="91" r:id="rId18"/>
    <sheet name="表18" sheetId="92" r:id="rId19"/>
    <sheet name="表19" sheetId="93" r:id="rId20"/>
    <sheet name="表20" sheetId="94" r:id="rId21"/>
    <sheet name="表21" sheetId="95" r:id="rId22"/>
    <sheet name="表22" sheetId="96" r:id="rId23"/>
    <sheet name="表23" sheetId="97" r:id="rId24"/>
    <sheet name="表24" sheetId="98" r:id="rId25"/>
    <sheet name="表25" sheetId="99" r:id="rId26"/>
    <sheet name="表26" sheetId="100" r:id="rId27"/>
    <sheet name="表27" sheetId="101" r:id="rId28"/>
    <sheet name="表28 " sheetId="102" r:id="rId29"/>
    <sheet name="表29" sheetId="62" r:id="rId30"/>
    <sheet name="表30" sheetId="63" r:id="rId31"/>
    <sheet name="表31" sheetId="28" r:id="rId32"/>
    <sheet name="表32" sheetId="29" r:id="rId33"/>
    <sheet name="表33" sheetId="66" r:id="rId34"/>
    <sheet name="表34" sheetId="67" r:id="rId35"/>
    <sheet name="表35" sheetId="68" r:id="rId36"/>
    <sheet name="表36" sheetId="83" r:id="rId37"/>
    <sheet name="表37" sheetId="69" r:id="rId38"/>
  </sheets>
  <definedNames>
    <definedName name="_xlnm._FilterDatabase" localSheetId="5" hidden="1">表5!$A$3:$D$1316</definedName>
    <definedName name="_xlnm._FilterDatabase" localSheetId="4" hidden="1">表4!$A$1:$XEM$1316</definedName>
    <definedName name="_xlnm.Print_Titles" localSheetId="1">表1!$1:$4</definedName>
    <definedName name="_xlnm.Print_Titles" localSheetId="2">表2!$1:$3</definedName>
    <definedName name="_xlnm.Print_Titles" localSheetId="3">表3!$1:$4</definedName>
    <definedName name="_xlnm.Print_Titles" localSheetId="10">表10!$3:$4</definedName>
    <definedName name="_xlnm.Print_Titles" localSheetId="26">表26!$3:$3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<sst xmlns="http://schemas.openxmlformats.org/spreadsheetml/2006/main" count="3556" uniqueCount="1516">
  <si>
    <t>2023年南县预算公开目录</t>
  </si>
  <si>
    <t>一</t>
  </si>
  <si>
    <t>一般公共预算收支预算</t>
  </si>
  <si>
    <t>1</t>
  </si>
  <si>
    <t>2024年南县一般公共预算收入表</t>
  </si>
  <si>
    <t>2</t>
  </si>
  <si>
    <t>2024年南县一般公共预算本级收入表</t>
  </si>
  <si>
    <t>3</t>
  </si>
  <si>
    <t>2024年南县一般公共预算收支总表</t>
  </si>
  <si>
    <t>4</t>
  </si>
  <si>
    <t>2024年南县一般公共预算支出表</t>
  </si>
  <si>
    <t>5</t>
  </si>
  <si>
    <t>2024年南县一般公共预算本级支出表</t>
  </si>
  <si>
    <t>6</t>
  </si>
  <si>
    <t>2024年南县一般公共预算基本支出表（按政府预算支出经济分类科目）</t>
  </si>
  <si>
    <t>7</t>
  </si>
  <si>
    <t>2024年南县一般公共预算税收返还和转移支付表</t>
  </si>
  <si>
    <t>8</t>
  </si>
  <si>
    <t>2024年南县一般公共预算专项转移支付表（分项目）</t>
  </si>
  <si>
    <t>9</t>
  </si>
  <si>
    <t>2024年南县一般公共预算专项转移支付表（分地区）</t>
  </si>
  <si>
    <t>二</t>
  </si>
  <si>
    <t>政府性基金收支预算</t>
  </si>
  <si>
    <t>2024年南县政府性基金预算收支总表</t>
  </si>
  <si>
    <t>2024年南县政府性基金预算收入表</t>
  </si>
  <si>
    <t>2024年南县政府性基金预算本级收入表</t>
  </si>
  <si>
    <t>2024年南县政府性基金预算支出表</t>
  </si>
  <si>
    <t>2024年南县政府性基金预算本级支出表</t>
  </si>
  <si>
    <t>2024年南县政府性基金转移支付表</t>
  </si>
  <si>
    <t>2024年南县政府性基金预算转移支付表（分地区）</t>
  </si>
  <si>
    <t>2024年南县政府性基金预算转移支付表（分项目）</t>
  </si>
  <si>
    <t>三</t>
  </si>
  <si>
    <t>国有资本经营收支预算</t>
  </si>
  <si>
    <t>2024年南县国有资本经营预算收支总表</t>
  </si>
  <si>
    <t>2024年南县国有资本经营预算收入表</t>
  </si>
  <si>
    <t>2024年南县国有资本经营预算本级收入表</t>
  </si>
  <si>
    <t>2024年南县国有资本经营预算支出表</t>
  </si>
  <si>
    <t>2024年南县国有资本经营预算本级支出表</t>
  </si>
  <si>
    <t>2024年南县国有资本经营预算转移支付表</t>
  </si>
  <si>
    <t>2024年南县国有资本经营预算转移支付表（分地区）</t>
  </si>
  <si>
    <t>2024年南县国有资本经营预算转移支付表（分项目）</t>
  </si>
  <si>
    <t>四</t>
  </si>
  <si>
    <t>社会保险基金收支预算</t>
  </si>
  <si>
    <t>2024年南县社会保险基金预算收支总表</t>
  </si>
  <si>
    <t>2024年南县社会保险基金预算收入表</t>
  </si>
  <si>
    <t>2024年南县社会保险基金预算支出表</t>
  </si>
  <si>
    <t>五</t>
  </si>
  <si>
    <t>“三公”经费预算</t>
  </si>
  <si>
    <t>2024年南县“三公”经费预算表</t>
  </si>
  <si>
    <t>六</t>
  </si>
  <si>
    <t>政府采购预算</t>
  </si>
  <si>
    <t xml:space="preserve">2024年南县政府采购预算情况表
  </t>
  </si>
  <si>
    <t>七</t>
  </si>
  <si>
    <t>政府债务情况</t>
  </si>
  <si>
    <t>2023年南县政府一般债务限额和余额情况表</t>
  </si>
  <si>
    <t>2023年南县政府专项债务限额和余额情况表</t>
  </si>
  <si>
    <t>2023年南县地方政府债券发行额及还本付息预算表</t>
  </si>
  <si>
    <t>2024年南县地方政府债券还本付息预算表</t>
  </si>
  <si>
    <t>2024年南县地方政府一般债务限额表</t>
  </si>
  <si>
    <t>2024年南县地方政府专项债务限额表</t>
  </si>
  <si>
    <t>2024年南县本级新增地方政府债券资金安排情况</t>
  </si>
  <si>
    <t>单位：万元</t>
  </si>
  <si>
    <r>
      <rPr>
        <b/>
        <sz val="14"/>
        <rFont val="仿宋_GB2312"/>
        <charset val="134"/>
      </rPr>
      <t xml:space="preserve">收     </t>
    </r>
    <r>
      <rPr>
        <b/>
        <sz val="14"/>
        <rFont val="宋体"/>
        <charset val="134"/>
      </rPr>
      <t>入</t>
    </r>
  </si>
  <si>
    <r>
      <rPr>
        <b/>
        <sz val="14"/>
        <rFont val="仿宋_GB2312"/>
        <charset val="134"/>
      </rPr>
      <t xml:space="preserve">项      </t>
    </r>
    <r>
      <rPr>
        <b/>
        <sz val="14"/>
        <rFont val="宋体"/>
        <charset val="134"/>
      </rPr>
      <t>目</t>
    </r>
  </si>
  <si>
    <t>预算数</t>
  </si>
  <si>
    <t>本级收入合计</t>
  </si>
  <si>
    <t>转移性收入</t>
  </si>
  <si>
    <t xml:space="preserve">  上级补助收入</t>
  </si>
  <si>
    <t xml:space="preserve">    返还性收入</t>
  </si>
  <si>
    <t xml:space="preserve">      所得税基数返还收入</t>
  </si>
  <si>
    <t xml:space="preserve">      成品油税费改革税收返还收入</t>
  </si>
  <si>
    <t xml:space="preserve">      增值税税收返还收入</t>
  </si>
  <si>
    <t xml:space="preserve">      消费税税收返还收入</t>
  </si>
  <si>
    <t xml:space="preserve">      增值税“五五分享”税收返还收入</t>
  </si>
  <si>
    <t xml:space="preserve">      其他返还性收入</t>
  </si>
  <si>
    <t xml:space="preserve">    一般性转移支付收入</t>
  </si>
  <si>
    <t xml:space="preserve">      均衡性转移支付收入</t>
  </si>
  <si>
    <t xml:space="preserve">      县级基本财力保障机制奖补资金收入</t>
  </si>
  <si>
    <t xml:space="preserve">      补充区县财力转移支付支出</t>
  </si>
  <si>
    <t xml:space="preserve">      结算补助收入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</si>
  <si>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</si>
  <si>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</si>
  <si>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</si>
  <si>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</si>
  <si>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</si>
  <si>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贫困地区转移支付收入</t>
  </si>
  <si>
    <t xml:space="preserve">      公共安全共同财政事权转移支付收入</t>
  </si>
  <si>
    <t xml:space="preserve">      教育共同财政事权转移支付收入</t>
  </si>
  <si>
    <t xml:space="preserve">      文化旅游体育与传媒共同财政事权转移支付收入</t>
  </si>
  <si>
    <t xml:space="preserve">      社会保障与就业共同财政事权转移支付收入</t>
  </si>
  <si>
    <t xml:space="preserve">      卫生健康共同财政事权转移支付收入</t>
  </si>
  <si>
    <t xml:space="preserve">      节能环保共同财政事权转移支付收入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</si>
  <si>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</si>
  <si>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</si>
  <si>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住房保障共同财政事权转移支付收入</t>
  </si>
  <si>
    <t xml:space="preserve">      粮油物资储备共同财政事权转移支付收入</t>
  </si>
  <si>
    <t xml:space="preserve">      灾害防治及应急管理共同财政事权转移支付收入</t>
  </si>
  <si>
    <t xml:space="preserve">      增值税留抵退税等转移支付支出收入</t>
  </si>
  <si>
    <t xml:space="preserve">      其他一般性转移支付收入</t>
  </si>
  <si>
    <t xml:space="preserve">    专项转移支付收入</t>
  </si>
  <si>
    <t xml:space="preserve">      一般公共服务</t>
  </si>
  <si>
    <t xml:space="preserve">      公共公安</t>
  </si>
  <si>
    <t xml:space="preserve">      教育</t>
  </si>
  <si>
    <t xml:space="preserve">      科学技术</t>
  </si>
  <si>
    <t xml:space="preserve">      文化旅游体育与传媒</t>
  </si>
  <si>
    <t xml:space="preserve">      社会保障和就业</t>
  </si>
  <si>
    <t xml:space="preserve">      卫生健康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</si>
  <si>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</si>
  <si>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</si>
  <si>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</si>
  <si>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</si>
  <si>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资源勘测信息等</t>
  </si>
  <si>
    <t xml:space="preserve">      商业服务业</t>
  </si>
  <si>
    <t xml:space="preserve">      金融</t>
  </si>
  <si>
    <t xml:space="preserve">      自然资源海洋气象等</t>
  </si>
  <si>
    <t xml:space="preserve">      住房保障</t>
  </si>
  <si>
    <t xml:space="preserve">      粮油物资储备</t>
  </si>
  <si>
    <t xml:space="preserve">      灾害防治及应急管理</t>
  </si>
  <si>
    <t>调入资金</t>
  </si>
  <si>
    <t xml:space="preserve">      政府性基金调入</t>
  </si>
  <si>
    <t xml:space="preserve">      其他调入（盘活存量）</t>
  </si>
  <si>
    <t>债务转贷收入</t>
  </si>
  <si>
    <t>调入预算稳定调节基金</t>
  </si>
  <si>
    <t>收入总计</t>
  </si>
  <si>
    <t>项    目</t>
  </si>
  <si>
    <t>2024年预算数</t>
  </si>
  <si>
    <t>一、税收收入</t>
  </si>
  <si>
    <t xml:space="preserve">    增值税</t>
  </si>
  <si>
    <t xml:space="preserve">    营业税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</si>
  <si>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</si>
  <si>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</si>
  <si>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</si>
  <si>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</si>
  <si>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</si>
  <si>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</si>
  <si>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</si>
  <si>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</si>
  <si>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</si>
  <si>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</si>
  <si>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</si>
  <si>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</si>
  <si>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</si>
  <si>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</si>
  <si>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</si>
  <si>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</si>
  <si>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</si>
  <si>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</si>
  <si>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</si>
  <si>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</si>
  <si>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政府住房基金收入</t>
  </si>
  <si>
    <t xml:space="preserve">    其他收入</t>
  </si>
  <si>
    <t>收  入  合  计</t>
  </si>
  <si>
    <r>
      <rPr>
        <b/>
        <sz val="14"/>
        <rFont val="仿宋_GB2312"/>
        <charset val="134"/>
      </rPr>
      <t xml:space="preserve">支        </t>
    </r>
    <r>
      <rPr>
        <b/>
        <sz val="14"/>
        <rFont val="宋体"/>
        <charset val="134"/>
      </rPr>
      <t>出</t>
    </r>
  </si>
  <si>
    <r>
      <rPr>
        <b/>
        <sz val="14"/>
        <rFont val="仿宋_GB2312"/>
        <charset val="134"/>
      </rPr>
      <t xml:space="preserve">项        </t>
    </r>
    <r>
      <rPr>
        <b/>
        <sz val="14"/>
        <rFont val="宋体"/>
        <charset val="134"/>
      </rPr>
      <t>目</t>
    </r>
  </si>
  <si>
    <t>一般公共预算支出合计</t>
  </si>
  <si>
    <t>转移性支出</t>
  </si>
  <si>
    <t xml:space="preserve">  上解上级支出</t>
  </si>
  <si>
    <t xml:space="preserve">    体制上解支出</t>
  </si>
  <si>
    <t xml:space="preserve">    专项上解支出</t>
  </si>
  <si>
    <t xml:space="preserve">  地方政府一般债券还本支出</t>
  </si>
  <si>
    <t xml:space="preserve">  转贷地方政府债券支出</t>
  </si>
  <si>
    <t xml:space="preserve">  援助其他地区支出</t>
  </si>
  <si>
    <t>支出总计</t>
  </si>
  <si>
    <t>科目代码</t>
  </si>
  <si>
    <t>科目</t>
  </si>
  <si>
    <t>上年决算（执行)数</t>
  </si>
  <si>
    <t>备注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</si>
  <si>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</si>
  <si>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</si>
  <si>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</si>
  <si>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</si>
  <si>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</si>
  <si>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</si>
  <si>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</si>
  <si>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</si>
  <si>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</si>
  <si>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</si>
  <si>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</si>
  <si>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</si>
  <si>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</si>
  <si>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</si>
  <si>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</si>
  <si>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</si>
  <si>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</si>
  <si>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</si>
  <si>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</si>
  <si>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</si>
  <si>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专项业务及机关事务管理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</si>
  <si>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</si>
  <si>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</si>
  <si>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</si>
  <si>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</si>
  <si>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</si>
  <si>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</si>
  <si>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</si>
  <si>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</si>
  <si>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</si>
  <si>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</si>
  <si>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</si>
  <si>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</si>
  <si>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</si>
  <si>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</si>
  <si>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</si>
  <si>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</si>
  <si>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</si>
  <si>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</si>
  <si>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</si>
  <si>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</si>
  <si>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</si>
  <si>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</si>
  <si>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</si>
  <si>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</si>
  <si>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</si>
  <si>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</si>
  <si>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</si>
  <si>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</si>
  <si>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</si>
  <si>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</si>
  <si>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</si>
  <si>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</si>
  <si>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</si>
  <si>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</si>
  <si>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</si>
  <si>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</si>
  <si>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</si>
  <si>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</si>
  <si>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</si>
  <si>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</si>
  <si>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</si>
  <si>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</si>
  <si>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</si>
  <si>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</si>
  <si>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</si>
  <si>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</si>
  <si>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</si>
  <si>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</si>
  <si>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</si>
  <si>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</si>
  <si>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</si>
  <si>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</si>
  <si>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</si>
  <si>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</si>
  <si>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</si>
  <si>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</si>
  <si>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</si>
  <si>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</si>
  <si>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</si>
  <si>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</si>
  <si>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</si>
  <si>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</si>
  <si>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</si>
  <si>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</si>
  <si>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</si>
  <si>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</si>
  <si>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</si>
  <si>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</si>
  <si>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</si>
  <si>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</si>
  <si>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</si>
  <si>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</si>
  <si>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</si>
  <si>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</si>
  <si>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</si>
  <si>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</si>
  <si>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</si>
  <si>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</si>
  <si>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</si>
  <si>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</si>
  <si>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</si>
  <si>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</si>
  <si>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</si>
  <si>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</si>
  <si>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</si>
  <si>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</si>
  <si>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</si>
  <si>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</si>
  <si>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</si>
  <si>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</si>
  <si>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</si>
  <si>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</si>
  <si>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</si>
  <si>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</si>
  <si>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</si>
  <si>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</si>
  <si>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</si>
  <si>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</si>
  <si>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</si>
  <si>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</si>
  <si>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</si>
  <si>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</si>
  <si>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</si>
  <si>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</si>
  <si>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</si>
  <si>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</si>
  <si>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</si>
  <si>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</si>
  <si>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</si>
  <si>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</si>
  <si>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</si>
  <si>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</si>
  <si>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</si>
  <si>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</si>
  <si>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</si>
  <si>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</si>
  <si>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</si>
  <si>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</si>
  <si>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</si>
  <si>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</si>
  <si>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</si>
  <si>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</si>
  <si>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</si>
  <si>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</si>
  <si>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</si>
  <si>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</si>
  <si>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</si>
  <si>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</si>
  <si>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</si>
  <si>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</si>
  <si>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</si>
  <si>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</si>
  <si>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</si>
  <si>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</si>
  <si>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</si>
  <si>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</si>
  <si>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</si>
  <si>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</si>
  <si>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</si>
  <si>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>国防支出</t>
  </si>
  <si>
    <t xml:space="preserve">  军费</t>
  </si>
  <si>
    <t xml:space="preserve">    现役部队</t>
  </si>
  <si>
    <t xml:space="preserve">    预备役部队</t>
  </si>
  <si>
    <t xml:space="preserve">    其他军费支出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</si>
  <si>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</si>
  <si>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</si>
  <si>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</si>
  <si>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</si>
  <si>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</si>
  <si>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</si>
  <si>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</si>
  <si>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</si>
  <si>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</si>
  <si>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</si>
  <si>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</si>
  <si>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</si>
  <si>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</si>
  <si>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</si>
  <si>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</si>
  <si>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</si>
  <si>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</si>
  <si>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</si>
  <si>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</si>
  <si>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</si>
  <si>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</si>
  <si>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</si>
  <si>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</si>
  <si>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</si>
  <si>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</si>
  <si>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</si>
  <si>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</si>
  <si>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</si>
  <si>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</si>
  <si>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</si>
  <si>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</si>
  <si>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</si>
  <si>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</si>
  <si>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</si>
  <si>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</si>
  <si>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</si>
  <si>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</si>
  <si>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</si>
  <si>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</si>
  <si>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</si>
  <si>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</si>
  <si>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</si>
  <si>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</si>
  <si>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  法治建设</t>
  </si>
  <si>
    <t xml:space="preserve">    其他司法支出</t>
  </si>
  <si>
    <t xml:space="preserve">  监狱</t>
  </si>
  <si>
    <t xml:space="preserve">    罪犯生活及医疗卫生</t>
  </si>
  <si>
    <t xml:space="preserve">    监狱业务及罪犯改造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</si>
  <si>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</si>
  <si>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</si>
  <si>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</si>
  <si>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</si>
  <si>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</si>
  <si>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</si>
  <si>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</si>
  <si>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</si>
  <si>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</si>
  <si>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</si>
  <si>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</si>
  <si>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</si>
  <si>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</si>
  <si>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</si>
  <si>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</si>
  <si>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</si>
  <si>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</si>
  <si>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</si>
  <si>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</si>
  <si>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</si>
  <si>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</si>
  <si>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</si>
  <si>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</si>
  <si>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</si>
  <si>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</si>
  <si>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</si>
  <si>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</si>
  <si>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</si>
  <si>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</si>
  <si>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</si>
  <si>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</si>
  <si>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</si>
  <si>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</si>
  <si>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</si>
  <si>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</si>
  <si>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</si>
  <si>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</si>
  <si>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</si>
  <si>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</si>
  <si>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</si>
  <si>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</si>
  <si>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</si>
  <si>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</si>
  <si>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</si>
  <si>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</si>
  <si>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</si>
  <si>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</si>
  <si>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</si>
  <si>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</si>
  <si>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</si>
  <si>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</si>
  <si>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</si>
  <si>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</si>
  <si>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</si>
  <si>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</si>
  <si>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</si>
  <si>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</si>
  <si>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</si>
  <si>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</si>
  <si>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</si>
  <si>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</si>
  <si>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</si>
  <si>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</si>
  <si>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</si>
  <si>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</si>
  <si>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</si>
  <si>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</si>
  <si>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</si>
  <si>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</si>
  <si>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</si>
  <si>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</si>
  <si>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</si>
  <si>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</si>
  <si>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</si>
  <si>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</si>
  <si>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</si>
  <si>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</si>
  <si>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</si>
  <si>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</si>
  <si>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</si>
  <si>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</si>
  <si>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</si>
  <si>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</si>
  <si>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</si>
  <si>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</si>
  <si>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</si>
  <si>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</si>
  <si>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</si>
  <si>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</si>
  <si>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</si>
  <si>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</si>
  <si>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</si>
  <si>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</si>
  <si>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</si>
  <si>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</si>
  <si>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</si>
  <si>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</si>
  <si>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</si>
  <si>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</si>
  <si>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</si>
  <si>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</si>
  <si>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</si>
  <si>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</si>
  <si>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</si>
  <si>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</si>
  <si>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</si>
  <si>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</si>
  <si>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</si>
  <si>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</si>
  <si>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</si>
  <si>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</si>
  <si>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</si>
  <si>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</si>
  <si>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</si>
  <si>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</si>
  <si>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</si>
  <si>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</si>
  <si>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</si>
  <si>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</si>
  <si>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</si>
  <si>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</si>
  <si>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</si>
  <si>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</si>
  <si>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</si>
  <si>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</si>
  <si>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</si>
  <si>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</si>
  <si>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</si>
  <si>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</si>
  <si>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</si>
  <si>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</si>
  <si>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</si>
  <si>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</si>
  <si>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</si>
  <si>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</si>
  <si>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</si>
  <si>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</si>
  <si>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</si>
  <si>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</si>
  <si>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</si>
  <si>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</si>
  <si>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</si>
  <si>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</si>
  <si>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</si>
  <si>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</si>
  <si>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</si>
  <si>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</si>
  <si>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</si>
  <si>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</si>
  <si>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监测监管</t>
  </si>
  <si>
    <t xml:space="preserve">    传输发射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</si>
  <si>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</si>
  <si>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</si>
  <si>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</si>
  <si>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</si>
  <si>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</si>
  <si>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</si>
  <si>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</si>
  <si>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</si>
  <si>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</si>
  <si>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</si>
  <si>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</si>
  <si>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</si>
  <si>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</si>
  <si>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</si>
  <si>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</si>
  <si>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</si>
  <si>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</si>
  <si>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</si>
  <si>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</si>
  <si>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</si>
  <si>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</si>
  <si>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</si>
  <si>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</si>
  <si>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</si>
  <si>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</si>
  <si>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</si>
  <si>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</si>
  <si>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</si>
  <si>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</si>
  <si>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</si>
  <si>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</si>
  <si>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</si>
  <si>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</si>
  <si>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</si>
  <si>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</si>
  <si>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</si>
  <si>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</si>
  <si>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</si>
  <si>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</si>
  <si>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</si>
  <si>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</si>
  <si>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</si>
  <si>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</si>
  <si>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</si>
  <si>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</si>
  <si>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</si>
  <si>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</si>
  <si>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</si>
  <si>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</si>
  <si>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</si>
  <si>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</si>
  <si>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</si>
  <si>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</si>
  <si>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</si>
  <si>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</si>
  <si>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</si>
  <si>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</si>
  <si>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光荣院</t>
  </si>
  <si>
    <t xml:space="preserve">    烈士纪念设施管理维护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</si>
  <si>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</si>
  <si>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</si>
  <si>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</si>
  <si>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</si>
  <si>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</si>
  <si>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</si>
  <si>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</si>
  <si>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</si>
  <si>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</si>
  <si>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</si>
  <si>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</si>
  <si>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</si>
  <si>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</si>
  <si>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</si>
  <si>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</si>
  <si>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</si>
  <si>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</si>
  <si>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</si>
  <si>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</si>
  <si>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</si>
  <si>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</si>
  <si>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</si>
  <si>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</si>
  <si>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</si>
  <si>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</si>
  <si>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</si>
  <si>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</si>
  <si>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</si>
  <si>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</si>
  <si>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</si>
  <si>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</si>
  <si>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</si>
  <si>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</si>
  <si>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</si>
  <si>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</si>
  <si>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</si>
  <si>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</si>
  <si>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</si>
  <si>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</si>
  <si>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</si>
  <si>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</si>
  <si>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</si>
  <si>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</si>
  <si>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</si>
  <si>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</si>
  <si>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</si>
  <si>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</si>
  <si>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</si>
  <si>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</si>
  <si>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</si>
  <si>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</si>
  <si>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</si>
  <si>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</si>
  <si>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</si>
  <si>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</si>
  <si>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</si>
  <si>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</si>
  <si>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</si>
  <si>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</si>
  <si>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</si>
  <si>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</si>
  <si>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</si>
  <si>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</si>
  <si>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</si>
  <si>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</si>
  <si>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</si>
  <si>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</si>
  <si>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</si>
  <si>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</si>
  <si>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</si>
  <si>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</si>
  <si>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</si>
  <si>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优抚医院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</si>
  <si>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</si>
  <si>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</si>
  <si>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</si>
  <si>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</si>
  <si>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</si>
  <si>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</si>
  <si>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</si>
  <si>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</si>
  <si>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</si>
  <si>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</si>
  <si>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</si>
  <si>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</si>
  <si>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</si>
  <si>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</si>
  <si>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</si>
  <si>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</si>
  <si>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</si>
  <si>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</si>
  <si>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</si>
  <si>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</si>
  <si>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</si>
  <si>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</si>
  <si>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</si>
  <si>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</si>
  <si>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</si>
  <si>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</si>
  <si>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</si>
  <si>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</si>
  <si>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</si>
  <si>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</si>
  <si>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</si>
  <si>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</si>
  <si>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</si>
  <si>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</si>
  <si>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</si>
  <si>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</si>
  <si>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</si>
  <si>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</si>
  <si>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</si>
  <si>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</si>
  <si>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</si>
  <si>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</si>
  <si>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</si>
  <si>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</si>
  <si>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</si>
  <si>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</si>
  <si>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</si>
  <si>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</si>
  <si>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</si>
  <si>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</si>
  <si>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</si>
  <si>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</si>
  <si>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</si>
  <si>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</si>
  <si>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</si>
  <si>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</si>
  <si>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</si>
  <si>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</si>
  <si>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</si>
  <si>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</si>
  <si>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</si>
  <si>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</si>
  <si>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</si>
  <si>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</si>
  <si>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</si>
  <si>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</si>
  <si>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</si>
  <si>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</si>
  <si>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</si>
  <si>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</si>
  <si>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</si>
  <si>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</si>
  <si>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</si>
  <si>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草原生态修复治理</t>
  </si>
  <si>
    <t xml:space="preserve">    自然保护地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</si>
  <si>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</si>
  <si>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</si>
  <si>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</si>
  <si>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</si>
  <si>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</si>
  <si>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</si>
  <si>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</si>
  <si>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</si>
  <si>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退耕还林还草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</si>
  <si>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</si>
  <si>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</si>
  <si>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</si>
  <si>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</si>
  <si>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其他退耕还林还草支出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</si>
  <si>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</si>
  <si>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</si>
  <si>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</si>
  <si>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</si>
  <si>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</si>
  <si>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</si>
  <si>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</si>
  <si>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</si>
  <si>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</si>
  <si>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</si>
  <si>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</si>
  <si>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</si>
  <si>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</si>
  <si>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</si>
  <si>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</si>
  <si>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</si>
  <si>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</si>
  <si>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</si>
  <si>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</si>
  <si>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</si>
  <si>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</si>
  <si>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</si>
  <si>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</si>
  <si>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</si>
  <si>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</si>
  <si>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</si>
  <si>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</si>
  <si>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</si>
  <si>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</si>
  <si>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</si>
  <si>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</si>
  <si>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</si>
  <si>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</si>
  <si>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</si>
  <si>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</si>
  <si>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</si>
  <si>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</si>
  <si>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</si>
  <si>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</si>
  <si>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</si>
  <si>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</si>
  <si>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</si>
  <si>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</si>
  <si>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</si>
  <si>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</si>
  <si>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</si>
  <si>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</si>
  <si>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</si>
  <si>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</si>
  <si>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</si>
  <si>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</si>
  <si>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</si>
  <si>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</si>
  <si>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</si>
  <si>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</si>
  <si>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</si>
  <si>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</si>
  <si>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</si>
  <si>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</si>
  <si>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</si>
  <si>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</si>
  <si>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</si>
  <si>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</si>
  <si>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</si>
  <si>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</si>
  <si>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</si>
  <si>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</si>
  <si>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渔业发展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</si>
  <si>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</si>
  <si>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</si>
  <si>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</si>
  <si>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</si>
  <si>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</si>
  <si>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</si>
  <si>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</si>
  <si>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</si>
  <si>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</si>
  <si>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</si>
  <si>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</si>
  <si>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</si>
  <si>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</si>
  <si>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</si>
  <si>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</si>
  <si>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</si>
  <si>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</si>
  <si>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</si>
  <si>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林业草原防灾减灾</t>
  </si>
  <si>
    <t xml:space="preserve">    草原管理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</si>
  <si>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</si>
  <si>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</si>
  <si>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</si>
  <si>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</si>
  <si>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</si>
  <si>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</si>
  <si>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</si>
  <si>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</si>
  <si>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</si>
  <si>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</si>
  <si>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</si>
  <si>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</si>
  <si>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</si>
  <si>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</si>
  <si>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</si>
  <si>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</si>
  <si>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</si>
  <si>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</si>
  <si>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</si>
  <si>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</si>
  <si>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</si>
  <si>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农村供水</t>
  </si>
  <si>
    <t xml:space="preserve">    南水北调工程建设</t>
  </si>
  <si>
    <t xml:space="preserve">    南水北调工程管理</t>
  </si>
  <si>
    <t xml:space="preserve">    其他水利支出</t>
  </si>
  <si>
    <t xml:space="preserve">  巩固脱贫攻坚成果衔接乡村振兴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</si>
  <si>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</si>
  <si>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</si>
  <si>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</si>
  <si>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</si>
  <si>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</si>
  <si>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其他巩固脱贫攻坚成果衔接乡村振兴支出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</si>
  <si>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</si>
  <si>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</si>
  <si>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</si>
  <si>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</si>
  <si>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</si>
  <si>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</si>
  <si>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</si>
  <si>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</si>
  <si>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</si>
  <si>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</si>
  <si>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创业担保贷款贴息及奖补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</si>
  <si>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</si>
  <si>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</si>
  <si>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</si>
  <si>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</si>
  <si>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</si>
  <si>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</si>
  <si>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</si>
  <si>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</si>
  <si>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</si>
  <si>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</si>
  <si>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</si>
  <si>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</si>
  <si>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</si>
  <si>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</si>
  <si>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</si>
  <si>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</si>
  <si>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</si>
  <si>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</si>
  <si>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</si>
  <si>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</si>
  <si>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</si>
  <si>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</si>
  <si>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</si>
  <si>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</si>
  <si>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</si>
  <si>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</si>
  <si>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</si>
  <si>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</si>
  <si>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</si>
  <si>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</si>
  <si>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</si>
  <si>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</si>
  <si>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</si>
  <si>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</si>
  <si>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</si>
  <si>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</si>
  <si>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</si>
  <si>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</si>
  <si>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</si>
  <si>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</si>
  <si>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</si>
  <si>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</si>
  <si>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</si>
  <si>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</si>
  <si>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</si>
  <si>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</si>
  <si>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</si>
  <si>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</si>
  <si>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</si>
  <si>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</si>
  <si>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</si>
  <si>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</si>
  <si>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</si>
  <si>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资源勘探工业信息等支出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</si>
  <si>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</si>
  <si>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</si>
  <si>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</si>
  <si>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</si>
  <si>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</si>
  <si>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</si>
  <si>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</si>
  <si>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</si>
  <si>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</si>
  <si>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</si>
  <si>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</si>
  <si>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</si>
  <si>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</si>
  <si>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</si>
  <si>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</si>
  <si>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</si>
  <si>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</si>
  <si>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</si>
  <si>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</si>
  <si>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</si>
  <si>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</si>
  <si>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</si>
  <si>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</si>
  <si>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</si>
  <si>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</si>
  <si>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</si>
  <si>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</si>
  <si>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</si>
  <si>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</si>
  <si>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</si>
  <si>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</si>
  <si>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</si>
  <si>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</si>
  <si>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</si>
  <si>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</si>
  <si>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</si>
  <si>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</si>
  <si>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</si>
  <si>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</si>
  <si>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</si>
  <si>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</si>
  <si>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</si>
  <si>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</si>
  <si>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</si>
  <si>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</si>
  <si>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</si>
  <si>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</si>
  <si>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</si>
  <si>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</si>
  <si>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</si>
  <si>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</si>
  <si>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</si>
  <si>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</si>
  <si>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</si>
  <si>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</si>
  <si>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</si>
  <si>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</si>
  <si>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</si>
  <si>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</si>
  <si>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</si>
  <si>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</si>
  <si>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</si>
  <si>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</si>
  <si>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</si>
  <si>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</si>
  <si>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</si>
  <si>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</si>
  <si>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</si>
  <si>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</si>
  <si>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</si>
  <si>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</si>
  <si>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</si>
  <si>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</si>
  <si>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</si>
  <si>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</si>
  <si>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</si>
  <si>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</si>
  <si>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</si>
  <si>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</si>
  <si>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</si>
  <si>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</si>
  <si>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</si>
  <si>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</si>
  <si>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</si>
  <si>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</si>
  <si>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</si>
  <si>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文化旅游体育与传媒</t>
  </si>
  <si>
    <t xml:space="preserve">  卫生健康</t>
  </si>
  <si>
    <t xml:space="preserve">  节能环保</t>
  </si>
  <si>
    <t xml:space="preserve">  交通运输</t>
  </si>
  <si>
    <t xml:space="preserve">  住房保障</t>
  </si>
  <si>
    <t xml:space="preserve">  其他支出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</si>
  <si>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</si>
  <si>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</si>
  <si>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</si>
  <si>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</si>
  <si>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</si>
  <si>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</si>
  <si>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</si>
  <si>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</si>
  <si>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</si>
  <si>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 xml:space="preserve">    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</si>
  <si>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</si>
  <si>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</si>
  <si>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</si>
  <si>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</si>
  <si>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</si>
  <si>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</si>
  <si>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</si>
  <si>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</si>
  <si>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</si>
  <si>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</si>
  <si>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</si>
  <si>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</si>
  <si>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</si>
  <si>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</si>
  <si>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</si>
  <si>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</si>
  <si>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</si>
  <si>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</si>
  <si>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</si>
  <si>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</si>
  <si>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</si>
  <si>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</si>
  <si>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</si>
  <si>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</si>
  <si>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</si>
  <si>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</si>
  <si>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</si>
  <si>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</si>
  <si>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</si>
  <si>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</si>
  <si>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</si>
  <si>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</si>
  <si>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</si>
  <si>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</si>
  <si>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</si>
  <si>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</si>
  <si>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</si>
  <si>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</si>
  <si>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</si>
  <si>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保障性租赁住房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</si>
  <si>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</si>
  <si>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</si>
  <si>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</si>
  <si>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</si>
  <si>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</si>
  <si>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</si>
  <si>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</si>
  <si>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</si>
  <si>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</si>
  <si>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</si>
  <si>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</si>
  <si>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</si>
  <si>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</si>
  <si>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</si>
  <si>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</si>
  <si>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</si>
  <si>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</si>
  <si>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</si>
  <si>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</si>
  <si>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</si>
  <si>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</si>
  <si>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</si>
  <si>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</si>
  <si>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</si>
  <si>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</si>
  <si>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</si>
  <si>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天然铀储备</t>
  </si>
  <si>
    <t xml:space="preserve">    煤炭储备</t>
  </si>
  <si>
    <t xml:space="preserve">    成品油储备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</si>
  <si>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</si>
  <si>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</si>
  <si>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</si>
  <si>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</si>
  <si>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</si>
  <si>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</si>
  <si>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</si>
  <si>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</si>
  <si>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</si>
  <si>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</si>
  <si>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</si>
  <si>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</si>
  <si>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</si>
  <si>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</si>
  <si>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</si>
  <si>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</si>
  <si>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</si>
  <si>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</si>
  <si>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</si>
  <si>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</si>
  <si>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</si>
  <si>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</si>
  <si>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</si>
  <si>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</si>
  <si>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</si>
  <si>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</si>
  <si>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</si>
  <si>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</si>
  <si>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</si>
  <si>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</si>
  <si>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</si>
  <si>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</si>
  <si>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</si>
  <si>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</si>
  <si>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</si>
  <si>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</si>
  <si>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</si>
  <si>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</si>
  <si>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</si>
  <si>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</si>
  <si>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</si>
  <si>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</si>
  <si>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</si>
  <si>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</si>
  <si>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</si>
  <si>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</si>
  <si>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</si>
  <si>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</si>
  <si>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</si>
  <si>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</si>
  <si>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</si>
  <si>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</si>
  <si>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</si>
  <si>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</si>
  <si>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</si>
  <si>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预备费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</si>
  <si>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</si>
  <si>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</si>
  <si>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</si>
  <si>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</si>
  <si>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</si>
  <si>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</si>
  <si>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  中央政府境外发行主权债券付息支出</t>
  </si>
  <si>
    <t xml:space="preserve">    中央政府向外国政府借款付息支出</t>
  </si>
  <si>
    <t xml:space="preserve">    中央政府向国际金融组织借款付息支出</t>
  </si>
  <si>
    <t xml:space="preserve">    中央政府其他国外借款付息支出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</si>
  <si>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</si>
  <si>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</si>
  <si>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</si>
  <si>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</si>
  <si>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</si>
  <si>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</si>
  <si>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</si>
  <si>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</si>
  <si>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</si>
  <si>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一般公共预算支出</t>
  </si>
  <si>
    <t>2024年南县一般公共预算基本支出表                  （按政府预算支出经济分类科目）</t>
  </si>
  <si>
    <t>项目（科目名称及编码）</t>
  </si>
  <si>
    <t>本年预算金额</t>
  </si>
  <si>
    <t>合计</t>
  </si>
  <si>
    <t>501</t>
  </si>
  <si>
    <t>机关工资福利支出</t>
  </si>
  <si>
    <t>50101</t>
  </si>
  <si>
    <t xml:space="preserve"> 工资奖金津补贴</t>
  </si>
  <si>
    <t>50102</t>
  </si>
  <si>
    <t xml:space="preserve"> 社会保障缴费</t>
  </si>
  <si>
    <t>50103</t>
  </si>
  <si>
    <t xml:space="preserve"> 住房公积金 </t>
  </si>
  <si>
    <t>50199</t>
  </si>
  <si>
    <t xml:space="preserve"> 其他工资福利支出</t>
  </si>
  <si>
    <t>502</t>
  </si>
  <si>
    <t>机关商品和服务支出</t>
  </si>
  <si>
    <t>50201</t>
  </si>
  <si>
    <t xml:space="preserve"> 办公经费</t>
  </si>
  <si>
    <t>50202</t>
  </si>
  <si>
    <t xml:space="preserve"> 会议费</t>
  </si>
  <si>
    <t>50203</t>
  </si>
  <si>
    <t xml:space="preserve"> 培训费</t>
  </si>
  <si>
    <t>50204</t>
  </si>
  <si>
    <t xml:space="preserve"> 专用材料购置费</t>
  </si>
  <si>
    <t>50205</t>
  </si>
  <si>
    <t xml:space="preserve"> 委托业务费</t>
  </si>
  <si>
    <t>50206</t>
  </si>
  <si>
    <t xml:space="preserve"> 公务接待费</t>
  </si>
  <si>
    <t>50208</t>
  </si>
  <si>
    <t xml:space="preserve"> 公务用车运行维护费</t>
  </si>
  <si>
    <t>50209</t>
  </si>
  <si>
    <t xml:space="preserve"> 维修（护）费</t>
  </si>
  <si>
    <t>50299</t>
  </si>
  <si>
    <t xml:space="preserve"> 其他商品和服务支出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</si>
  <si>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</si>
  <si>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</si>
  <si>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</si>
  <si>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</si>
  <si>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</si>
  <si>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</si>
  <si>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</si>
  <si>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</si>
  <si>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</si>
  <si>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其他对个人和家庭的补助</t>
  </si>
  <si>
    <t>项      目</t>
  </si>
  <si>
    <t>上级补助收入</t>
  </si>
  <si>
    <t>（一）返还性收入</t>
  </si>
  <si>
    <t>（二）一般性转移支付</t>
  </si>
  <si>
    <r>
      <rPr>
        <sz val="14"/>
        <rFont val="方正仿宋简体"/>
        <charset val="134"/>
      </rPr>
      <t xml:space="preserve">  </t>
    </r>
    <r>
      <rPr>
        <b/>
        <sz val="14"/>
        <rFont val="方正仿宋简体"/>
        <charset val="134"/>
      </rPr>
      <t>（三）专项转移支付</t>
    </r>
  </si>
  <si>
    <t xml:space="preserve">   一般公共服务</t>
  </si>
  <si>
    <t xml:space="preserve">   公共安全</t>
  </si>
  <si>
    <t xml:space="preserve">   教育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</si>
  <si>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</si>
  <si>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</si>
  <si>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</si>
  <si>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</si>
  <si>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</si>
  <si>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</si>
  <si>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</si>
  <si>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</si>
  <si>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</si>
  <si>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商业服务业</t>
  </si>
  <si>
    <t xml:space="preserve">   金融</t>
  </si>
  <si>
    <t xml:space="preserve">   自然资源海洋气象等</t>
  </si>
  <si>
    <t xml:space="preserve">   住房保障</t>
  </si>
  <si>
    <t xml:space="preserve">   粮油物资储备</t>
  </si>
  <si>
    <t xml:space="preserve">   灾害防治及应急管理</t>
  </si>
  <si>
    <t>2024年度南县一般公共预算专项转移支付表    （分项目）</t>
  </si>
  <si>
    <t>预算科目</t>
  </si>
  <si>
    <t>一、专项转移支付</t>
  </si>
  <si>
    <t>　　一般公共服务</t>
  </si>
  <si>
    <t>　　外交</t>
  </si>
  <si>
    <t>　　国防</t>
  </si>
  <si>
    <t>　　公共安全</t>
  </si>
  <si>
    <t>　　教育</t>
  </si>
  <si>
    <t>　　科学技术</t>
  </si>
  <si>
    <t xml:space="preserve">    文化旅游体育与传媒</t>
  </si>
  <si>
    <t>　　社会保障和就业</t>
  </si>
  <si>
    <t xml:space="preserve">    卫生健康</t>
  </si>
  <si>
    <t>　　节能环保</t>
  </si>
  <si>
    <t>　　城乡社区</t>
  </si>
  <si>
    <t>　　农林水</t>
  </si>
  <si>
    <t>　　交通运输</t>
  </si>
  <si>
    <t>　　资源勘探信息等</t>
  </si>
  <si>
    <t>　　商业服务业等</t>
  </si>
  <si>
    <t>　　金融</t>
  </si>
  <si>
    <t xml:space="preserve">    自然资源海洋气象等</t>
  </si>
  <si>
    <t>　　住房保障</t>
  </si>
  <si>
    <t>　　粮油物资储备</t>
  </si>
  <si>
    <t xml:space="preserve">    灾害防治及应急管理</t>
  </si>
  <si>
    <t>　　其他</t>
  </si>
  <si>
    <t>2024年度南县一般公共预算专项转移支付表（分地区）</t>
  </si>
  <si>
    <t>单位:万元</t>
  </si>
  <si>
    <t>地  区</t>
  </si>
  <si>
    <t>县对乡镇转移支付</t>
  </si>
  <si>
    <t>合  计</t>
  </si>
  <si>
    <t>华阁镇</t>
  </si>
  <si>
    <t>明山头镇</t>
  </si>
  <si>
    <t>乌嘴乡</t>
  </si>
  <si>
    <t>青树嘴镇</t>
  </si>
  <si>
    <t>茅草街镇</t>
  </si>
  <si>
    <t>三仙湖镇</t>
  </si>
  <si>
    <t>中鱼口乡</t>
  </si>
  <si>
    <t>南洲镇</t>
  </si>
  <si>
    <t>浪拔湖镇</t>
  </si>
  <si>
    <t>麻河口镇</t>
  </si>
  <si>
    <t>武圣宫镇</t>
  </si>
  <si>
    <t>厂窖镇</t>
  </si>
  <si>
    <t>说明：现行结算体制县级未列对乡镇转移支付。</t>
  </si>
  <si>
    <t>收                              入</t>
  </si>
  <si>
    <t>支                           出</t>
  </si>
  <si>
    <t>项        目</t>
  </si>
  <si>
    <t>一、农网还贷资金收入</t>
  </si>
  <si>
    <t>一、文化体育与传媒支出</t>
  </si>
  <si>
    <t>二、海南省高等级公路车辆通行附加费收入</t>
  </si>
  <si>
    <t xml:space="preserve">    国家电影事业发展专项资金安排的支出</t>
  </si>
  <si>
    <t>三、港口建设费收入</t>
  </si>
  <si>
    <t>二、社会保障和就业支出</t>
  </si>
  <si>
    <t>四、散装水泥专项资金收入</t>
  </si>
  <si>
    <t xml:space="preserve">    大中型水库移民后期扶持基金的支出</t>
  </si>
  <si>
    <t>五、新型墙体材料专项基金收入</t>
  </si>
  <si>
    <t>三、节能环保支出</t>
  </si>
  <si>
    <t>六、旅游发展基金收入</t>
  </si>
  <si>
    <t>四、城乡社区支出</t>
  </si>
  <si>
    <t>七、新菜地开发建设基金收入</t>
  </si>
  <si>
    <t xml:space="preserve">    国有土地使用权出让收入及对应专项债券安排的支出</t>
  </si>
  <si>
    <t>八、新增建设用地土地有偿使用费收入</t>
  </si>
  <si>
    <t xml:space="preserve">    城市公用事业附加安排的支出</t>
  </si>
  <si>
    <t>九、南水北调工程建设基金收入</t>
  </si>
  <si>
    <t xml:space="preserve">    城市公共设施</t>
  </si>
  <si>
    <t>十、城市公用事业附加收入</t>
  </si>
  <si>
    <t xml:space="preserve">    其他城市公用事业附加安排的支出</t>
  </si>
  <si>
    <t>十一、国有土地收益基金收入</t>
  </si>
  <si>
    <t xml:space="preserve">    国有土地收益基金支出</t>
  </si>
  <si>
    <t>十二、农业土地开发资金收入</t>
  </si>
  <si>
    <t>　  其他国有土地收益基金支出</t>
  </si>
  <si>
    <t>十三、国有土地使用权出让收入</t>
  </si>
  <si>
    <t xml:space="preserve">    农业土地开发资金支出</t>
  </si>
  <si>
    <t>十四、大中型水库库区基金收入</t>
  </si>
  <si>
    <t xml:space="preserve">    城市基础设施配套费安排的支出</t>
  </si>
  <si>
    <t>十五、彩票公益金收入</t>
  </si>
  <si>
    <t xml:space="preserve">    污水处理费安排的支出</t>
  </si>
  <si>
    <t xml:space="preserve">        福利彩票公益金收入</t>
  </si>
  <si>
    <t>五、农林水支出</t>
  </si>
  <si>
    <t>　　    体育彩票公益金收入</t>
  </si>
  <si>
    <t xml:space="preserve">    国家重大水利工程基金安排的支出</t>
  </si>
  <si>
    <t>十六、城市基础设施配套费收入</t>
  </si>
  <si>
    <t>六、交通运输支出</t>
  </si>
  <si>
    <t>十七、污水处理费收入</t>
  </si>
  <si>
    <t xml:space="preserve">    车辆通行费安排的支出</t>
  </si>
  <si>
    <t>十八、国家重大水利工程建设基金收入</t>
  </si>
  <si>
    <t xml:space="preserve">      其他车辆通行费安排的支出</t>
  </si>
  <si>
    <t xml:space="preserve">        南水北调工程建设资金</t>
  </si>
  <si>
    <t>七、资源勘探信息等支出</t>
  </si>
  <si>
    <t xml:space="preserve">        三峡工程后续工作资金</t>
  </si>
  <si>
    <t xml:space="preserve">    散装水泥专项资金支出</t>
  </si>
  <si>
    <t xml:space="preserve">        省级重大水利工程建设资金</t>
  </si>
  <si>
    <t xml:space="preserve">    其他散装水泥专项资金支出</t>
  </si>
  <si>
    <t>十九、车辆通行费</t>
  </si>
  <si>
    <t>八、地方政府专项债务付息支出</t>
  </si>
  <si>
    <t>二十、其他政府性基金收入</t>
  </si>
  <si>
    <t>九、其他支出</t>
  </si>
  <si>
    <t>　</t>
  </si>
  <si>
    <t xml:space="preserve">    彩票公益金安排的支出</t>
  </si>
  <si>
    <t xml:space="preserve">    其他政府性基金安排的支出</t>
  </si>
  <si>
    <t>收入合计</t>
  </si>
  <si>
    <t>支出合计</t>
  </si>
  <si>
    <t xml:space="preserve">    政府性基金转移收入</t>
  </si>
  <si>
    <t xml:space="preserve">    政府性基金转移支付</t>
  </si>
  <si>
    <t xml:space="preserve">    调入资金</t>
  </si>
  <si>
    <t xml:space="preserve">      政府性基金上解支出</t>
  </si>
  <si>
    <t xml:space="preserve">    调出资金</t>
  </si>
  <si>
    <t xml:space="preserve">    地方政府专项债务转贷支出</t>
  </si>
  <si>
    <t xml:space="preserve">    地方政府专项债务还本支出</t>
  </si>
  <si>
    <t xml:space="preserve">    年终结余</t>
  </si>
  <si>
    <t xml:space="preserve">        体育彩票公益金收入</t>
  </si>
  <si>
    <t xml:space="preserve">    政府性基金转移支付收入</t>
  </si>
  <si>
    <t xml:space="preserve">    上年结余收入</t>
  </si>
  <si>
    <t xml:space="preserve">    地方政府专项债务转贷收入</t>
  </si>
  <si>
    <t>项  目</t>
  </si>
  <si>
    <t>一、政府性基金本级支出</t>
  </si>
  <si>
    <t>二、政府性基金上解支出</t>
  </si>
  <si>
    <t>三、政府性基金调出资金</t>
  </si>
  <si>
    <t>四、债务还本支出</t>
  </si>
  <si>
    <t>五、政府性基金预算年终结余</t>
  </si>
  <si>
    <t>2024年南县政府性基金转移支付预算支出表</t>
  </si>
  <si>
    <t>项目</t>
  </si>
  <si>
    <t xml:space="preserve">    大中型水库移民后期扶持基金</t>
  </si>
  <si>
    <t xml:space="preserve">    三峡后续支持</t>
  </si>
  <si>
    <t>其他支出</t>
  </si>
  <si>
    <t xml:space="preserve">    彩票发行机构业务费安排的支出</t>
  </si>
  <si>
    <t>2024年南县政府性基金预算转移支付表             （分地区）</t>
  </si>
  <si>
    <t xml:space="preserve">乡  镇 </t>
  </si>
  <si>
    <t>金  额</t>
  </si>
  <si>
    <t>合 计</t>
  </si>
  <si>
    <t>分乡镇</t>
  </si>
  <si>
    <t>政府性基金预算收入</t>
  </si>
  <si>
    <t>核电站乏燃料处理处置基金收入</t>
  </si>
  <si>
    <t>国家电影事业发展专项资金相关收入</t>
  </si>
  <si>
    <t>旅游发展基金收入</t>
  </si>
  <si>
    <t>大中型水库移民后期扶持基金收入</t>
  </si>
  <si>
    <t>小型水库移民扶助基金相关收入</t>
  </si>
  <si>
    <t>可再生能源电价附加收入</t>
  </si>
  <si>
    <t>废弃电器电子产品处理基金收入</t>
  </si>
  <si>
    <t>国有土地使用权出让相关收入</t>
  </si>
  <si>
    <t>国有土地收益基金相关收入</t>
  </si>
  <si>
    <t>农业土地开发资金相关收入</t>
  </si>
  <si>
    <t>城市基础设施配套费相关收入</t>
  </si>
  <si>
    <t>污水处理费相关收入</t>
  </si>
  <si>
    <t>大中型水库库区基金相关收入</t>
  </si>
  <si>
    <t>三峡水库库区基金收入</t>
  </si>
  <si>
    <t>国家重大水利工程建设基金相关收入</t>
  </si>
  <si>
    <t>海南省高等级公路车辆通行附加费相关收入</t>
  </si>
  <si>
    <t>车辆通行费相关收入</t>
  </si>
  <si>
    <t>港口建设费相关收入</t>
  </si>
  <si>
    <t>铁路建设基金收入</t>
  </si>
  <si>
    <t>船舶油污损害赔偿基金收入</t>
  </si>
  <si>
    <t>民航发展基金收入</t>
  </si>
  <si>
    <t>农网还贷资金收入</t>
  </si>
  <si>
    <t>中央特别国债经营基金收入</t>
  </si>
  <si>
    <t>中央特别国债经营基金财务收入</t>
  </si>
  <si>
    <t>彩票发行机构和彩票销售机构的业务费用</t>
  </si>
  <si>
    <t>彩票公益金收入</t>
  </si>
  <si>
    <t>其他政府性基金相关收入</t>
  </si>
  <si>
    <t>抗疫特别国债收入</t>
  </si>
  <si>
    <t>收         入</t>
  </si>
  <si>
    <t>支           出</t>
  </si>
  <si>
    <t>本年预算</t>
  </si>
  <si>
    <t>一、利润收入</t>
  </si>
  <si>
    <t>一、国有资本经营预算补充社保基金支出</t>
  </si>
  <si>
    <t xml:space="preserve">  电子企业利润收入</t>
  </si>
  <si>
    <t>二、解决历史遗留问题及改革成本支出</t>
  </si>
  <si>
    <t xml:space="preserve">  机械企业利润收入</t>
  </si>
  <si>
    <t>三、国有企业资本金注入</t>
  </si>
  <si>
    <t xml:space="preserve">  投资服务企业利润收入</t>
  </si>
  <si>
    <t>四、国有企业政策性补贴</t>
  </si>
  <si>
    <t xml:space="preserve">  贸易企业利润收入</t>
  </si>
  <si>
    <t>五、金融国有资本经营预算支出</t>
  </si>
  <si>
    <t xml:space="preserve">  教育文化广播企业利润收入</t>
  </si>
  <si>
    <t>六、其他国有资本经营预算支出</t>
  </si>
  <si>
    <t xml:space="preserve">  其他国有资本预算企业利润收入</t>
  </si>
  <si>
    <t>七、转移性支出</t>
  </si>
  <si>
    <t>二、股利、股息收入</t>
  </si>
  <si>
    <t>三、产权转让收入</t>
  </si>
  <si>
    <t>四、清算收入</t>
  </si>
  <si>
    <t>五、其他国有资本经营收入</t>
  </si>
  <si>
    <t>本年收入合计</t>
  </si>
  <si>
    <t>本年支出合计</t>
  </si>
  <si>
    <t xml:space="preserve">   电子企业利润收入</t>
  </si>
  <si>
    <t xml:space="preserve">   机械企业利润收入</t>
  </si>
  <si>
    <t xml:space="preserve">   投资服务企业利润收入</t>
  </si>
  <si>
    <t xml:space="preserve">   贸易企业利润收入</t>
  </si>
  <si>
    <t xml:space="preserve">   教育文化广播企业利润收入</t>
  </si>
  <si>
    <t xml:space="preserve">   其他国有资本预算企业利润收入</t>
  </si>
  <si>
    <t>支  出  总  计</t>
  </si>
  <si>
    <t>国有资本经营预算转移支付</t>
  </si>
  <si>
    <t>说明：现行体制下，南县县本级未列对下国有资本经营预算转移支付，本表以空表形式公开。</t>
  </si>
  <si>
    <t>金额</t>
  </si>
  <si>
    <t>国有资本经营预算上级补助收入</t>
  </si>
  <si>
    <t>说明：现行结算体制县级没有国有资本转移支付。</t>
  </si>
  <si>
    <t>2024年南县社会保险基金收支预算总表</t>
  </si>
  <si>
    <t>机关事业养老保险基金</t>
  </si>
  <si>
    <t>城乡居民养老保险基金</t>
  </si>
  <si>
    <t>职工基本医疗(生育）保险基金</t>
  </si>
  <si>
    <t>城乡居民基本
医疗保险基金</t>
  </si>
  <si>
    <t>失业保险基金</t>
  </si>
  <si>
    <t>工伤保险基金</t>
  </si>
  <si>
    <t>一、上年结余</t>
  </si>
  <si>
    <t>二、本年收入</t>
  </si>
  <si>
    <t>其中：1、社会保险费收入</t>
  </si>
  <si>
    <t xml:space="preserve">       2、利息收入</t>
  </si>
  <si>
    <t xml:space="preserve">       3、财政补贴收入</t>
  </si>
  <si>
    <t xml:space="preserve">       4、转移收入</t>
  </si>
  <si>
    <t xml:space="preserve">       5、其他收入</t>
  </si>
  <si>
    <t xml:space="preserve">       6、中央调剂资金收入（省级专用）</t>
  </si>
  <si>
    <t xml:space="preserve">       7、中央调剂基金收入（中央专用）</t>
  </si>
  <si>
    <t>三、本年支出</t>
  </si>
  <si>
    <t xml:space="preserve"> 其中：1、社会保险待遇支出</t>
  </si>
  <si>
    <t xml:space="preserve">        2、转移支出</t>
  </si>
  <si>
    <t xml:space="preserve">        3、其他支出</t>
  </si>
  <si>
    <t xml:space="preserve">        4、中央调剂基金支出（中央专用）</t>
  </si>
  <si>
    <t xml:space="preserve">        5、中央调剂资金支出（省级专用）</t>
  </si>
  <si>
    <t>四、本年收支结余</t>
  </si>
  <si>
    <t>五、年末滚存结余</t>
  </si>
  <si>
    <t xml:space="preserve">       6、中央调剂资金收入     （省级专用）</t>
  </si>
  <si>
    <t xml:space="preserve">       7、中央调剂基金收入    （中央专用）</t>
  </si>
  <si>
    <t>本年支出</t>
  </si>
  <si>
    <t xml:space="preserve">       2、转移支出</t>
  </si>
  <si>
    <t xml:space="preserve">       3、其他支出</t>
  </si>
  <si>
    <t xml:space="preserve">       4、中央调剂基金支出（中央专用）</t>
  </si>
  <si>
    <t xml:space="preserve">       5、中央调剂资金支出（省级专用）</t>
  </si>
  <si>
    <t>因公出国（境）费</t>
  </si>
  <si>
    <t>公务接待费</t>
  </si>
  <si>
    <t>公务用车购置及运行费</t>
  </si>
  <si>
    <t>小计</t>
  </si>
  <si>
    <t>购置费</t>
  </si>
  <si>
    <t>运行费</t>
  </si>
  <si>
    <t>2024年南县政府采购预算情况表</t>
  </si>
  <si>
    <t xml:space="preserve">                                               单位：万元</t>
  </si>
  <si>
    <t>单位名称</t>
  </si>
  <si>
    <t>项目名称</t>
  </si>
  <si>
    <t>采购品目</t>
  </si>
  <si>
    <t>采购单价</t>
  </si>
  <si>
    <t>计量单位</t>
  </si>
  <si>
    <t>说明：2024年全县部门预算单位政府采购预算额为0万元</t>
  </si>
  <si>
    <t>限额</t>
  </si>
  <si>
    <t>余额</t>
  </si>
  <si>
    <t>债务总限额</t>
  </si>
  <si>
    <t>余额总计</t>
  </si>
  <si>
    <t>as</t>
  </si>
  <si>
    <t>2023年地方政府债券发行额</t>
  </si>
  <si>
    <t xml:space="preserve">    一般债券</t>
  </si>
  <si>
    <t xml:space="preserve">        新增一般债券发行额</t>
  </si>
  <si>
    <t xml:space="preserve">        再融资一般债券发行额</t>
  </si>
  <si>
    <r>
      <rPr>
        <sz val="14"/>
        <rFont val="方正仿宋简体"/>
        <charset val="134"/>
      </rPr>
      <t xml:space="preserve"> </t>
    </r>
    <r>
      <rPr>
        <b/>
        <sz val="14"/>
        <rFont val="方正仿宋简体"/>
        <charset val="134"/>
      </rPr>
      <t xml:space="preserve">   </t>
    </r>
    <r>
      <rPr>
        <sz val="14"/>
        <rFont val="方正仿宋简体"/>
        <charset val="134"/>
      </rPr>
      <t>专项债券</t>
    </r>
  </si>
  <si>
    <t xml:space="preserve">        新增专项债券发行额</t>
  </si>
  <si>
    <t xml:space="preserve">        再融资专项债券发行额</t>
  </si>
  <si>
    <t>2023年地方政府还本付息预算数</t>
  </si>
  <si>
    <t xml:space="preserve">    一般债</t>
  </si>
  <si>
    <t xml:space="preserve">        一般债还本支出</t>
  </si>
  <si>
    <t xml:space="preserve">        一般债付息支出</t>
  </si>
  <si>
    <r>
      <rPr>
        <sz val="14"/>
        <rFont val="方正仿宋简体"/>
        <charset val="134"/>
      </rPr>
      <t xml:space="preserve"> </t>
    </r>
    <r>
      <rPr>
        <b/>
        <sz val="14"/>
        <rFont val="方正仿宋简体"/>
        <charset val="134"/>
      </rPr>
      <t xml:space="preserve">   </t>
    </r>
    <r>
      <rPr>
        <sz val="14"/>
        <rFont val="方正仿宋简体"/>
        <charset val="134"/>
      </rPr>
      <t>专项债</t>
    </r>
  </si>
  <si>
    <t xml:space="preserve">         专项债还本支出</t>
  </si>
  <si>
    <t xml:space="preserve">         专项债付息支出</t>
  </si>
  <si>
    <t>2024年南县政府一般债务限额表</t>
  </si>
  <si>
    <t>债务类型</t>
  </si>
  <si>
    <t>一般债务</t>
  </si>
  <si>
    <t>注：因在人大批准南县2024年预算后的20工作日内，南县未新增债券，因此本表按2023年债务限额填报</t>
  </si>
  <si>
    <t>2024年南县政府专项债务限额表</t>
  </si>
  <si>
    <t>专项债务</t>
  </si>
  <si>
    <t>无</t>
  </si>
  <si>
    <t>说明：因在2024年预算公开时间时，南县未新增地方政府债券，本表以空表形式公开。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</si>
</sst>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  <numFmt numFmtId="178" formatCode="0_ "/>
  </numFmts>
  <fonts count="110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4"/>
      <name val="黑体"/>
      <charset val="134"/>
    </font>
    <font>
      <sz val="11"/>
      <name val="仿宋_GB2312"/>
      <charset val="134"/>
    </font>
    <font>
      <b/>
      <sz val="14"/>
      <name val="黑体"/>
      <charset val="134"/>
    </font>
    <font>
      <sz val="14"/>
      <name val="方正仿宋简体"/>
      <charset val="134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  <font>
      <sz val="20"/>
      <name val="宋体"/>
      <charset val="134"/>
    </font>
    <font>
      <sz val="12"/>
      <name val="Arial Narrow"/>
      <charset val="134"/>
    </font>
    <font>
      <sz val="14"/>
      <name val="Times New Roman"/>
      <charset val="134"/>
    </font>
    <font>
      <b/>
      <sz val="14"/>
      <name val="方正仿宋简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6"/>
      <color indexed="8"/>
      <name val="宋体"/>
      <charset val="134"/>
      <scheme val="minor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4"/>
      <color theme="1"/>
      <name val="方正仿宋简体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</font>
    <font>
      <sz val="14"/>
      <color rgb="FF000000"/>
      <name val="方正仿宋简体"/>
      <charset val="134"/>
    </font>
    <font>
      <sz val="14"/>
      <color rgb="FF000000"/>
      <name val="黑体"/>
      <charset val="134"/>
    </font>
    <font>
      <b/>
      <sz val="14"/>
      <color rgb="FF000000"/>
      <name val="Times New Roman"/>
      <charset val="134"/>
    </font>
    <font>
      <sz val="14"/>
      <color rgb="FF000000"/>
      <name val="Times New Roman"/>
      <charset val="134"/>
    </font>
    <font>
      <sz val="14"/>
      <name val="宋体"/>
      <charset val="134"/>
    </font>
    <font>
      <sz val="10"/>
      <name val="宋体"/>
      <charset val="134"/>
    </font>
    <font>
      <sz val="14"/>
      <color indexed="8"/>
      <name val="宋体"/>
      <charset val="134"/>
    </font>
    <font>
      <sz val="14"/>
      <color indexed="8"/>
      <name val="Arial Narrow"/>
      <charset val="134"/>
    </font>
    <font>
      <sz val="14"/>
      <color indexed="8"/>
      <name val="方正仿宋简体"/>
      <charset val="134"/>
    </font>
    <font>
      <b/>
      <sz val="14"/>
      <color indexed="8"/>
      <name val="黑体"/>
      <charset val="134"/>
    </font>
    <font>
      <sz val="14"/>
      <color indexed="8"/>
      <name val="黑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2"/>
      <color indexed="8"/>
      <name val="宋体"/>
      <charset val="134"/>
    </font>
    <font>
      <sz val="12"/>
      <color indexed="8"/>
      <name val="Arial Narrow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b/>
      <sz val="14.5"/>
      <name val="宋体"/>
      <charset val="134"/>
    </font>
    <font>
      <b/>
      <sz val="18"/>
      <color rgb="FF000000"/>
      <name val="仿宋_GB2312"/>
      <charset val="134"/>
    </font>
    <font>
      <b/>
      <sz val="18"/>
      <name val="宋体"/>
      <charset val="134"/>
    </font>
    <font>
      <b/>
      <sz val="15.95"/>
      <color rgb="FF000000"/>
      <name val="仿宋_GB2312"/>
      <charset val="134"/>
    </font>
    <font>
      <sz val="15.95"/>
      <color rgb="FF000000"/>
      <name val="仿宋_GB2312"/>
      <charset val="134"/>
    </font>
    <font>
      <b/>
      <sz val="9"/>
      <name val="宋体"/>
      <charset val="134"/>
    </font>
    <font>
      <b/>
      <sz val="9.5"/>
      <name val="宋体"/>
      <charset val="134"/>
    </font>
    <font>
      <b/>
      <sz val="10"/>
      <color rgb="FF000000"/>
      <name val="宋体"/>
      <charset val="134"/>
    </font>
    <font>
      <b/>
      <sz val="9.5"/>
      <color rgb="FF000000"/>
      <name val="宋体"/>
      <charset val="134"/>
      <scheme val="minor"/>
    </font>
    <font>
      <sz val="9.5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8"/>
      <name val="宋体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sz val="9"/>
      <color rgb="FFFF0000"/>
      <name val="宋体"/>
      <charset val="134"/>
    </font>
    <font>
      <b/>
      <sz val="13.5"/>
      <name val="宋体"/>
      <charset val="134"/>
    </font>
    <font>
      <b/>
      <sz val="9.5"/>
      <color rgb="FF000000"/>
      <name val="宋体"/>
      <charset val="134"/>
    </font>
    <font>
      <sz val="10"/>
      <color rgb="FF000000"/>
      <name val="宋体"/>
      <charset val="134"/>
      <scheme val="minor"/>
    </font>
    <font>
      <b/>
      <sz val="10"/>
      <name val="宋体"/>
      <charset val="134"/>
    </font>
    <font>
      <b/>
      <sz val="14"/>
      <name val="Times New Roman"/>
      <charset val="134"/>
    </font>
    <font>
      <b/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b/>
      <sz val="12"/>
      <name val="宋体"/>
      <charset val="134"/>
    </font>
    <font>
      <sz val="10"/>
      <name val="黑体"/>
      <charset val="134"/>
    </font>
    <font>
      <sz val="12"/>
      <color rgb="FF000000"/>
      <name val="Times New Roman"/>
      <charset val="134"/>
    </font>
    <font>
      <sz val="16"/>
      <color rgb="FF000000"/>
      <name val="Times New Roman"/>
      <charset val="134"/>
    </font>
    <font>
      <b/>
      <sz val="11"/>
      <color indexed="8"/>
      <name val="宋体"/>
      <charset val="134"/>
    </font>
    <font>
      <b/>
      <sz val="14"/>
      <name val="宋体"/>
      <charset val="134"/>
    </font>
    <font>
      <b/>
      <sz val="16"/>
      <name val="黑体"/>
      <charset val="134"/>
    </font>
    <font>
      <sz val="11"/>
      <color rgb="FFFF0000"/>
      <name val="方正仿宋简体"/>
      <charset val="134"/>
    </font>
    <font>
      <sz val="11"/>
      <color rgb="FFFF0000"/>
      <name val="宋体"/>
      <charset val="134"/>
      <scheme val="minor"/>
    </font>
    <font>
      <sz val="11"/>
      <name val="方正仿宋简体"/>
      <charset val="134"/>
    </font>
    <font>
      <b/>
      <sz val="11"/>
      <name val="宋体"/>
      <charset val="134"/>
      <scheme val="minor"/>
    </font>
    <font>
      <b/>
      <sz val="16"/>
      <name val="方正仿宋简体"/>
      <charset val="134"/>
    </font>
    <font>
      <b/>
      <sz val="16"/>
      <color rgb="FFFF0000"/>
      <name val="黑体"/>
      <charset val="134"/>
    </font>
    <font>
      <sz val="16"/>
      <name val="仿宋_GB2312"/>
      <charset val="134"/>
    </font>
    <font>
      <sz val="12"/>
      <color rgb="FFFF0000"/>
      <name val="宋体"/>
      <charset val="134"/>
    </font>
    <font>
      <b/>
      <sz val="12"/>
      <color rgb="FF00B050"/>
      <name val="宋体"/>
      <charset val="134"/>
    </font>
    <font>
      <sz val="12"/>
      <color rgb="FF00B050"/>
      <name val="宋体"/>
      <charset val="134"/>
    </font>
    <font>
      <b/>
      <sz val="12"/>
      <color rgb="FFFF0000"/>
      <name val="宋体"/>
      <charset val="134"/>
    </font>
    <font>
      <sz val="12"/>
      <color rgb="FF7030A0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0" fillId="5" borderId="20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21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6" borderId="23" applyNumberFormat="0" applyAlignment="0" applyProtection="0">
      <alignment vertical="center"/>
    </xf>
    <xf numFmtId="0" fontId="99" fillId="7" borderId="24" applyNumberFormat="0" applyAlignment="0" applyProtection="0">
      <alignment vertical="center"/>
    </xf>
    <xf numFmtId="0" fontId="100" fillId="7" borderId="23" applyNumberFormat="0" applyAlignment="0" applyProtection="0">
      <alignment vertical="center"/>
    </xf>
    <xf numFmtId="0" fontId="101" fillId="8" borderId="25" applyNumberFormat="0" applyAlignment="0" applyProtection="0">
      <alignment vertical="center"/>
    </xf>
    <xf numFmtId="0" fontId="102" fillId="0" borderId="26" applyNumberFormat="0" applyFill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7" fillId="12" borderId="0" applyNumberFormat="0" applyBorder="0" applyAlignment="0" applyProtection="0">
      <alignment vertical="center"/>
    </xf>
    <xf numFmtId="0" fontId="108" fillId="13" borderId="0" applyNumberFormat="0" applyBorder="0" applyAlignment="0" applyProtection="0">
      <alignment vertical="center"/>
    </xf>
    <xf numFmtId="0" fontId="108" fillId="14" borderId="0" applyNumberFormat="0" applyBorder="0" applyAlignment="0" applyProtection="0">
      <alignment vertical="center"/>
    </xf>
    <xf numFmtId="0" fontId="107" fillId="15" borderId="0" applyNumberFormat="0" applyBorder="0" applyAlignment="0" applyProtection="0">
      <alignment vertical="center"/>
    </xf>
    <xf numFmtId="0" fontId="107" fillId="16" borderId="0" applyNumberFormat="0" applyBorder="0" applyAlignment="0" applyProtection="0">
      <alignment vertical="center"/>
    </xf>
    <xf numFmtId="0" fontId="108" fillId="17" borderId="0" applyNumberFormat="0" applyBorder="0" applyAlignment="0" applyProtection="0">
      <alignment vertical="center"/>
    </xf>
    <xf numFmtId="0" fontId="108" fillId="18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8" fillId="21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2" fillId="0" borderId="0">
      <alignment vertical="center"/>
    </xf>
    <xf numFmtId="0" fontId="38" fillId="0" borderId="0"/>
    <xf numFmtId="0" fontId="28" fillId="0" borderId="0"/>
    <xf numFmtId="0" fontId="0" fillId="0" borderId="0">
      <alignment vertical="center"/>
    </xf>
    <xf numFmtId="0" fontId="2" fillId="0" borderId="0"/>
    <xf numFmtId="0" fontId="2" fillId="0" borderId="0"/>
  </cellStyleXfs>
  <cellXfs count="28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3" fillId="0" borderId="0" xfId="54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 applyProtection="1">
      <alignment horizontal="center" vertical="center" wrapText="1"/>
    </xf>
    <xf numFmtId="3" fontId="7" fillId="0" borderId="2" xfId="0" applyNumberFormat="1" applyFont="1" applyFill="1" applyBorder="1" applyAlignment="1" applyProtection="1">
      <alignment horizontal="center" vertical="center" wrapText="1"/>
    </xf>
    <xf numFmtId="3" fontId="7" fillId="0" borderId="3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/>
    <xf numFmtId="0" fontId="0" fillId="0" borderId="0" xfId="0" applyFill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7" fillId="0" borderId="0" xfId="54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54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1" fillId="0" borderId="0" xfId="56" applyFont="1" applyFill="1" applyAlignment="1">
      <alignment vertical="center"/>
    </xf>
    <xf numFmtId="0" fontId="2" fillId="0" borderId="0" xfId="56" applyFont="1" applyFill="1" applyAlignment="1">
      <alignment vertical="center"/>
    </xf>
    <xf numFmtId="0" fontId="12" fillId="0" borderId="0" xfId="56" applyFont="1" applyFill="1" applyAlignment="1">
      <alignment vertical="center"/>
    </xf>
    <xf numFmtId="3" fontId="7" fillId="0" borderId="0" xfId="0" applyNumberFormat="1" applyFont="1" applyFill="1" applyBorder="1" applyAlignment="1" applyProtection="1">
      <alignment horizontal="right" vertical="center" wrapText="1"/>
    </xf>
    <xf numFmtId="0" fontId="4" fillId="0" borderId="1" xfId="56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 applyProtection="1">
      <alignment vertical="center" wrapText="1"/>
    </xf>
    <xf numFmtId="0" fontId="13" fillId="0" borderId="1" xfId="54" applyFont="1" applyFill="1" applyBorder="1" applyAlignment="1">
      <alignment horizontal="center" vertical="center" wrapText="1"/>
    </xf>
    <xf numFmtId="0" fontId="8" fillId="0" borderId="0" xfId="56" applyFont="1" applyFill="1" applyAlignment="1">
      <alignment vertical="center"/>
    </xf>
    <xf numFmtId="3" fontId="14" fillId="0" borderId="1" xfId="0" applyNumberFormat="1" applyFont="1" applyFill="1" applyBorder="1" applyAlignment="1" applyProtection="1">
      <alignment vertical="center" wrapText="1"/>
    </xf>
    <xf numFmtId="0" fontId="15" fillId="0" borderId="0" xfId="0" applyFont="1" applyFill="1">
      <alignment vertical="center"/>
    </xf>
    <xf numFmtId="0" fontId="1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7" fillId="0" borderId="0" xfId="54" applyFont="1" applyFill="1" applyAlignment="1">
      <alignment horizontal="right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0" fontId="19" fillId="0" borderId="0" xfId="54" applyFont="1" applyFill="1" applyAlignment="1">
      <alignment horizontal="center" vertical="center" wrapText="1"/>
    </xf>
    <xf numFmtId="0" fontId="20" fillId="0" borderId="0" xfId="0" applyFont="1" applyAlignment="1">
      <alignment horizontal="right"/>
    </xf>
    <xf numFmtId="0" fontId="21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right" vertical="center" wrapText="1"/>
    </xf>
    <xf numFmtId="0" fontId="22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23" fillId="0" borderId="0" xfId="0" applyFont="1" applyAlignment="1">
      <alignment horizontal="right" vertical="center"/>
    </xf>
    <xf numFmtId="0" fontId="24" fillId="0" borderId="1" xfId="0" applyFont="1" applyBorder="1" applyAlignment="1">
      <alignment horizontal="center" vertical="center" wrapText="1"/>
    </xf>
    <xf numFmtId="177" fontId="25" fillId="0" borderId="1" xfId="0" applyNumberFormat="1" applyFont="1" applyBorder="1" applyAlignment="1">
      <alignment horizontal="center" vertical="center" wrapText="1"/>
    </xf>
    <xf numFmtId="177" fontId="26" fillId="0" borderId="1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/>
    <xf numFmtId="0" fontId="28" fillId="0" borderId="0" xfId="0" applyFont="1" applyFill="1" applyBorder="1" applyAlignment="1"/>
    <xf numFmtId="0" fontId="29" fillId="3" borderId="6" xfId="0" applyNumberFormat="1" applyFont="1" applyFill="1" applyBorder="1" applyAlignment="1" applyProtection="1">
      <alignment vertical="center"/>
    </xf>
    <xf numFmtId="0" fontId="30" fillId="3" borderId="6" xfId="0" applyNumberFormat="1" applyFont="1" applyFill="1" applyBorder="1" applyAlignment="1" applyProtection="1">
      <alignment vertical="center"/>
    </xf>
    <xf numFmtId="0" fontId="30" fillId="3" borderId="7" xfId="0" applyNumberFormat="1" applyFont="1" applyFill="1" applyBorder="1" applyAlignment="1" applyProtection="1">
      <alignment vertical="center"/>
    </xf>
    <xf numFmtId="0" fontId="27" fillId="3" borderId="7" xfId="0" applyNumberFormat="1" applyFont="1" applyFill="1" applyBorder="1" applyAlignment="1" applyProtection="1"/>
    <xf numFmtId="0" fontId="31" fillId="3" borderId="7" xfId="0" applyNumberFormat="1" applyFont="1" applyFill="1" applyBorder="1" applyAlignment="1" applyProtection="1">
      <alignment horizontal="right" vertical="center"/>
    </xf>
    <xf numFmtId="0" fontId="32" fillId="3" borderId="8" xfId="0" applyNumberFormat="1" applyFont="1" applyFill="1" applyBorder="1" applyAlignment="1" applyProtection="1">
      <alignment horizontal="center" vertical="center"/>
    </xf>
    <xf numFmtId="0" fontId="32" fillId="3" borderId="8" xfId="0" applyNumberFormat="1" applyFont="1" applyFill="1" applyBorder="1" applyAlignment="1" applyProtection="1">
      <alignment horizontal="center" vertical="center" wrapText="1"/>
    </xf>
    <xf numFmtId="0" fontId="33" fillId="3" borderId="9" xfId="0" applyNumberFormat="1" applyFont="1" applyFill="1" applyBorder="1" applyAlignment="1" applyProtection="1">
      <alignment horizontal="center" vertical="center" wrapText="1"/>
    </xf>
    <xf numFmtId="0" fontId="33" fillId="3" borderId="8" xfId="0" applyNumberFormat="1" applyFont="1" applyFill="1" applyBorder="1" applyAlignment="1" applyProtection="1">
      <alignment horizontal="center" vertical="center" wrapText="1"/>
    </xf>
    <xf numFmtId="0" fontId="14" fillId="3" borderId="8" xfId="0" applyNumberFormat="1" applyFont="1" applyFill="1" applyBorder="1" applyAlignment="1" applyProtection="1">
      <alignment horizontal="left" vertical="center"/>
    </xf>
    <xf numFmtId="177" fontId="13" fillId="0" borderId="8" xfId="0" applyNumberFormat="1" applyFont="1" applyFill="1" applyBorder="1" applyAlignment="1" applyProtection="1">
      <alignment horizontal="center" vertical="center"/>
    </xf>
    <xf numFmtId="0" fontId="7" fillId="3" borderId="8" xfId="0" applyNumberFormat="1" applyFont="1" applyFill="1" applyBorder="1" applyAlignment="1" applyProtection="1">
      <alignment horizontal="left" vertical="center"/>
    </xf>
    <xf numFmtId="0" fontId="7" fillId="3" borderId="8" xfId="0" applyNumberFormat="1" applyFont="1" applyFill="1" applyBorder="1" applyAlignment="1" applyProtection="1">
      <alignment vertical="center"/>
    </xf>
    <xf numFmtId="0" fontId="7" fillId="3" borderId="8" xfId="0" applyNumberFormat="1" applyFont="1" applyFill="1" applyBorder="1" applyAlignment="1" applyProtection="1">
      <alignment vertical="center" wrapText="1"/>
    </xf>
    <xf numFmtId="0" fontId="28" fillId="0" borderId="0" xfId="0" applyNumberFormat="1" applyFont="1" applyFill="1" applyBorder="1" applyAlignment="1" applyProtection="1"/>
    <xf numFmtId="0" fontId="34" fillId="0" borderId="0" xfId="0" applyNumberFormat="1" applyFont="1" applyFill="1" applyBorder="1" applyAlignment="1" applyProtection="1">
      <alignment vertical="center"/>
    </xf>
    <xf numFmtId="0" fontId="35" fillId="0" borderId="0" xfId="0" applyFont="1" applyFill="1" applyBorder="1" applyAlignment="1"/>
    <xf numFmtId="0" fontId="36" fillId="3" borderId="6" xfId="0" applyNumberFormat="1" applyFont="1" applyFill="1" applyBorder="1" applyAlignment="1" applyProtection="1">
      <alignment vertical="center"/>
    </xf>
    <xf numFmtId="0" fontId="37" fillId="3" borderId="6" xfId="0" applyNumberFormat="1" applyFont="1" applyFill="1" applyBorder="1" applyAlignment="1" applyProtection="1">
      <alignment vertical="center"/>
    </xf>
    <xf numFmtId="0" fontId="37" fillId="3" borderId="7" xfId="0" applyNumberFormat="1" applyFont="1" applyFill="1" applyBorder="1" applyAlignment="1" applyProtection="1">
      <alignment vertical="center"/>
    </xf>
    <xf numFmtId="0" fontId="28" fillId="3" borderId="7" xfId="0" applyNumberFormat="1" applyFont="1" applyFill="1" applyBorder="1" applyAlignment="1" applyProtection="1"/>
    <xf numFmtId="0" fontId="33" fillId="3" borderId="8" xfId="0" applyNumberFormat="1" applyFont="1" applyFill="1" applyBorder="1" applyAlignment="1" applyProtection="1">
      <alignment horizontal="center" vertical="center"/>
    </xf>
    <xf numFmtId="0" fontId="14" fillId="3" borderId="10" xfId="0" applyNumberFormat="1" applyFont="1" applyFill="1" applyBorder="1" applyAlignment="1" applyProtection="1">
      <alignment horizontal="left" vertical="center"/>
    </xf>
    <xf numFmtId="177" fontId="13" fillId="0" borderId="11" xfId="0" applyNumberFormat="1" applyFont="1" applyFill="1" applyBorder="1" applyAlignment="1" applyProtection="1">
      <alignment horizontal="center" vertical="center"/>
    </xf>
    <xf numFmtId="0" fontId="7" fillId="3" borderId="8" xfId="0" applyNumberFormat="1" applyFont="1" applyFill="1" applyBorder="1" applyAlignment="1" applyProtection="1">
      <alignment horizontal="left" vertical="center" wrapText="1"/>
    </xf>
    <xf numFmtId="0" fontId="28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36" fillId="3" borderId="6" xfId="0" applyNumberFormat="1" applyFont="1" applyFill="1" applyBorder="1" applyAlignment="1" applyProtection="1">
      <alignment vertical="center" wrapText="1"/>
    </xf>
    <xf numFmtId="0" fontId="37" fillId="3" borderId="6" xfId="0" applyNumberFormat="1" applyFont="1" applyFill="1" applyBorder="1" applyAlignment="1" applyProtection="1">
      <alignment vertical="center" wrapText="1"/>
    </xf>
    <xf numFmtId="0" fontId="38" fillId="3" borderId="12" xfId="53" applyNumberFormat="1" applyFont="1" applyFill="1" applyBorder="1" applyAlignment="1" applyProtection="1">
      <alignment horizontal="right" vertical="center" wrapText="1"/>
    </xf>
    <xf numFmtId="0" fontId="38" fillId="3" borderId="7" xfId="53" applyNumberFormat="1" applyFont="1" applyFill="1" applyBorder="1" applyAlignment="1" applyProtection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38" fillId="3" borderId="0" xfId="0" applyNumberFormat="1" applyFont="1" applyFill="1" applyAlignment="1" applyProtection="1">
      <alignment horizontal="center" vertical="center" wrapText="1"/>
    </xf>
    <xf numFmtId="0" fontId="38" fillId="3" borderId="0" xfId="0" applyNumberFormat="1" applyFont="1" applyFill="1" applyBorder="1" applyAlignment="1" applyProtection="1">
      <alignment horizontal="left" vertical="center" wrapText="1"/>
    </xf>
    <xf numFmtId="178" fontId="38" fillId="3" borderId="0" xfId="0" applyNumberFormat="1" applyFont="1" applyFill="1" applyBorder="1" applyAlignment="1" applyProtection="1">
      <alignment horizontal="center" vertical="center" wrapText="1"/>
    </xf>
    <xf numFmtId="178" fontId="39" fillId="0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left" vertical="center" wrapText="1"/>
    </xf>
    <xf numFmtId="0" fontId="40" fillId="0" borderId="0" xfId="0" applyFont="1" applyFill="1" applyBorder="1" applyAlignment="1">
      <alignment horizontal="left" vertical="top"/>
    </xf>
    <xf numFmtId="0" fontId="41" fillId="0" borderId="0" xfId="0" applyFont="1" applyFill="1" applyBorder="1" applyAlignment="1">
      <alignment horizontal="left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vertical="top"/>
    </xf>
    <xf numFmtId="0" fontId="42" fillId="0" borderId="0" xfId="0" applyFont="1" applyFill="1" applyAlignment="1">
      <alignment horizontal="center" vertical="center" wrapText="1"/>
    </xf>
    <xf numFmtId="0" fontId="43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0" fontId="45" fillId="0" borderId="0" xfId="0" applyFont="1" applyFill="1" applyAlignment="1">
      <alignment horizontal="center" vertical="center" wrapText="1"/>
    </xf>
    <xf numFmtId="0" fontId="46" fillId="0" borderId="0" xfId="0" applyFont="1" applyFill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 applyProtection="1">
      <alignment vertical="center" wrapText="1"/>
    </xf>
    <xf numFmtId="0" fontId="49" fillId="0" borderId="1" xfId="0" applyFont="1" applyFill="1" applyBorder="1" applyAlignment="1">
      <alignment horizontal="center" vertical="center" wrapText="1"/>
    </xf>
    <xf numFmtId="3" fontId="50" fillId="0" borderId="1" xfId="0" applyNumberFormat="1" applyFont="1" applyFill="1" applyBorder="1" applyAlignment="1">
      <alignment horizontal="center" vertical="center" wrapText="1" shrinkToFit="1"/>
    </xf>
    <xf numFmtId="0" fontId="41" fillId="0" borderId="1" xfId="0" applyFont="1" applyFill="1" applyBorder="1" applyAlignment="1">
      <alignment horizontal="center" vertical="center" wrapText="1"/>
    </xf>
    <xf numFmtId="3" fontId="51" fillId="0" borderId="0" xfId="0" applyNumberFormat="1" applyFont="1" applyFill="1" applyBorder="1" applyAlignment="1">
      <alignment horizontal="center" vertical="center" wrapText="1" shrinkToFit="1"/>
    </xf>
    <xf numFmtId="0" fontId="52" fillId="0" borderId="0" xfId="0" applyFont="1" applyFill="1" applyAlignment="1">
      <alignment horizontal="left" vertical="center" wrapText="1"/>
    </xf>
    <xf numFmtId="0" fontId="53" fillId="0" borderId="0" xfId="0" applyFont="1" applyFill="1" applyAlignment="1">
      <alignment horizontal="right" vertical="center" wrapText="1"/>
    </xf>
    <xf numFmtId="0" fontId="10" fillId="0" borderId="0" xfId="0" applyFont="1" applyFill="1" applyAlignment="1">
      <alignment horizontal="right" vertical="top" wrapText="1"/>
    </xf>
    <xf numFmtId="0" fontId="52" fillId="0" borderId="0" xfId="0" applyFont="1" applyFill="1" applyAlignment="1">
      <alignment horizontal="right" vertical="center" wrapText="1"/>
    </xf>
    <xf numFmtId="0" fontId="54" fillId="0" borderId="0" xfId="0" applyFont="1" applyFill="1" applyBorder="1" applyAlignment="1">
      <alignment horizontal="left" vertical="top"/>
    </xf>
    <xf numFmtId="0" fontId="55" fillId="0" borderId="0" xfId="0" applyFont="1" applyFill="1" applyBorder="1" applyAlignment="1">
      <alignment horizontal="left" vertical="top"/>
    </xf>
    <xf numFmtId="0" fontId="56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horizontal="right" vertical="center" wrapText="1"/>
    </xf>
    <xf numFmtId="0" fontId="57" fillId="0" borderId="1" xfId="0" applyFont="1" applyFill="1" applyBorder="1" applyAlignment="1">
      <alignment horizontal="center" vertical="center" wrapText="1"/>
    </xf>
    <xf numFmtId="3" fontId="58" fillId="0" borderId="1" xfId="0" applyNumberFormat="1" applyFont="1" applyFill="1" applyBorder="1" applyAlignment="1">
      <alignment horizontal="center" vertical="center" wrapText="1" shrinkToFit="1"/>
    </xf>
    <xf numFmtId="0" fontId="39" fillId="0" borderId="1" xfId="0" applyFont="1" applyFill="1" applyBorder="1" applyAlignment="1">
      <alignment horizontal="center" vertical="center" wrapText="1"/>
    </xf>
    <xf numFmtId="0" fontId="55" fillId="0" borderId="1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left" vertical="center" wrapText="1"/>
    </xf>
    <xf numFmtId="0" fontId="55" fillId="0" borderId="0" xfId="0" applyFont="1" applyFill="1" applyBorder="1" applyAlignment="1">
      <alignment horizontal="left" vertical="center" wrapText="1"/>
    </xf>
    <xf numFmtId="0" fontId="55" fillId="0" borderId="0" xfId="0" applyFont="1" applyFill="1" applyBorder="1" applyAlignment="1">
      <alignment horizontal="center" vertical="center" wrapText="1"/>
    </xf>
    <xf numFmtId="0" fontId="59" fillId="0" borderId="0" xfId="0" applyFont="1" applyFill="1" applyAlignment="1">
      <alignment horizontal="center" vertical="center" wrapText="1"/>
    </xf>
    <xf numFmtId="0" fontId="52" fillId="0" borderId="0" xfId="0" applyFont="1" applyFill="1" applyAlignment="1">
      <alignment horizontal="center" vertical="center" wrapText="1"/>
    </xf>
    <xf numFmtId="0" fontId="58" fillId="2" borderId="13" xfId="0" applyFont="1" applyFill="1" applyBorder="1" applyAlignment="1">
      <alignment horizontal="center" vertical="center" wrapText="1"/>
    </xf>
    <xf numFmtId="0" fontId="58" fillId="2" borderId="14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left" vertical="center"/>
    </xf>
    <xf numFmtId="0" fontId="58" fillId="2" borderId="16" xfId="0" applyFont="1" applyFill="1" applyBorder="1" applyAlignment="1">
      <alignment horizontal="center" vertical="center" wrapText="1"/>
    </xf>
    <xf numFmtId="0" fontId="60" fillId="2" borderId="1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vertical="center"/>
    </xf>
    <xf numFmtId="0" fontId="7" fillId="0" borderId="16" xfId="0" applyFont="1" applyFill="1" applyBorder="1" applyAlignment="1">
      <alignment horizontal="center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/>
    <xf numFmtId="0" fontId="10" fillId="2" borderId="0" xfId="0" applyFont="1" applyFill="1" applyBorder="1" applyAlignment="1"/>
    <xf numFmtId="0" fontId="61" fillId="0" borderId="0" xfId="0" applyFont="1" applyFill="1" applyBorder="1" applyAlignment="1"/>
    <xf numFmtId="0" fontId="7" fillId="0" borderId="0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178" fontId="13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2" fontId="28" fillId="2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center" wrapText="1"/>
    </xf>
    <xf numFmtId="0" fontId="52" fillId="0" borderId="0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right" vertical="center" wrapText="1"/>
    </xf>
    <xf numFmtId="0" fontId="47" fillId="0" borderId="1" xfId="0" applyNumberFormat="1" applyFont="1" applyFill="1" applyBorder="1" applyAlignment="1">
      <alignment horizontal="center" vertical="center" wrapText="1"/>
    </xf>
    <xf numFmtId="0" fontId="52" fillId="0" borderId="1" xfId="0" applyNumberFormat="1" applyFont="1" applyFill="1" applyBorder="1" applyAlignment="1">
      <alignment horizontal="left" vertical="center" wrapText="1"/>
    </xf>
    <xf numFmtId="0" fontId="52" fillId="0" borderId="1" xfId="0" applyNumberFormat="1" applyFont="1" applyFill="1" applyBorder="1" applyAlignment="1">
      <alignment horizontal="center" vertical="center"/>
    </xf>
    <xf numFmtId="3" fontId="63" fillId="0" borderId="1" xfId="0" applyNumberFormat="1" applyFont="1" applyFill="1" applyBorder="1" applyAlignment="1">
      <alignment horizontal="center" vertical="center" wrapText="1" shrinkToFit="1"/>
    </xf>
    <xf numFmtId="3" fontId="51" fillId="0" borderId="1" xfId="0" applyNumberFormat="1" applyFont="1" applyFill="1" applyBorder="1" applyAlignment="1">
      <alignment horizontal="center" vertical="center" wrapText="1" shrinkToFit="1"/>
    </xf>
    <xf numFmtId="0" fontId="64" fillId="0" borderId="1" xfId="0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 applyProtection="1">
      <alignment horizontal="left" vertical="center"/>
    </xf>
    <xf numFmtId="0" fontId="52" fillId="0" borderId="0" xfId="0" applyNumberFormat="1" applyFont="1" applyFill="1" applyBorder="1" applyAlignment="1">
      <alignment horizontal="left" vertical="center" wrapText="1"/>
    </xf>
    <xf numFmtId="0" fontId="28" fillId="0" borderId="0" xfId="0" applyFont="1" applyFill="1" applyAlignment="1">
      <alignment horizontal="right" vertical="center" wrapText="1"/>
    </xf>
    <xf numFmtId="0" fontId="65" fillId="0" borderId="0" xfId="0" applyFont="1" applyFill="1" applyBorder="1" applyAlignment="1">
      <alignment horizontal="center" vertical="center" wrapText="1"/>
    </xf>
    <xf numFmtId="3" fontId="60" fillId="0" borderId="1" xfId="0" applyNumberFormat="1" applyFont="1" applyFill="1" applyBorder="1" applyAlignment="1">
      <alignment horizontal="center" vertical="center" wrapText="1" shrinkToFi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3" fontId="14" fillId="0" borderId="1" xfId="0" applyNumberFormat="1" applyFont="1" applyFill="1" applyBorder="1" applyAlignment="1" applyProtection="1">
      <alignment horizontal="center" vertical="center" wrapText="1"/>
    </xf>
    <xf numFmtId="0" fontId="66" fillId="0" borderId="1" xfId="0" applyNumberFormat="1" applyFont="1" applyFill="1" applyBorder="1" applyAlignment="1" applyProtection="1">
      <alignment horizontal="center" vertical="center" wrapText="1"/>
    </xf>
    <xf numFmtId="0" fontId="60" fillId="2" borderId="0" xfId="0" applyFont="1" applyFill="1" applyAlignment="1">
      <alignment horizontal="left" vertical="center" wrapText="1"/>
    </xf>
    <xf numFmtId="0" fontId="52" fillId="2" borderId="0" xfId="0" applyFont="1" applyFill="1" applyAlignment="1">
      <alignment horizontal="right" vertical="center" wrapText="1"/>
    </xf>
    <xf numFmtId="0" fontId="67" fillId="0" borderId="13" xfId="0" applyFont="1" applyFill="1" applyBorder="1" applyAlignment="1">
      <alignment horizontal="center" vertical="center" wrapText="1"/>
    </xf>
    <xf numFmtId="0" fontId="67" fillId="0" borderId="14" xfId="0" applyFont="1" applyFill="1" applyBorder="1" applyAlignment="1">
      <alignment horizontal="center" vertical="center" wrapText="1"/>
    </xf>
    <xf numFmtId="3" fontId="7" fillId="0" borderId="15" xfId="0" applyNumberFormat="1" applyFont="1" applyFill="1" applyBorder="1" applyAlignment="1" applyProtection="1">
      <alignment horizontal="left" vertical="center" wrapText="1"/>
    </xf>
    <xf numFmtId="0" fontId="7" fillId="0" borderId="16" xfId="0" applyNumberFormat="1" applyFont="1" applyFill="1" applyBorder="1" applyAlignment="1" applyProtection="1">
      <alignment horizontal="center" vertical="center" wrapText="1"/>
    </xf>
    <xf numFmtId="0" fontId="68" fillId="0" borderId="17" xfId="0" applyFont="1" applyFill="1" applyBorder="1" applyAlignment="1">
      <alignment horizontal="center" vertical="center" wrapText="1"/>
    </xf>
    <xf numFmtId="0" fontId="69" fillId="0" borderId="18" xfId="0" applyNumberFormat="1" applyFont="1" applyFill="1" applyBorder="1" applyAlignment="1">
      <alignment horizontal="center" vertical="center" wrapText="1"/>
    </xf>
    <xf numFmtId="177" fontId="52" fillId="0" borderId="0" xfId="0" applyNumberFormat="1" applyFont="1" applyFill="1" applyAlignment="1">
      <alignment horizontal="left" vertical="center"/>
    </xf>
    <xf numFmtId="0" fontId="70" fillId="0" borderId="0" xfId="0" applyFont="1" applyFill="1" applyBorder="1" applyAlignment="1">
      <alignment vertical="center"/>
    </xf>
    <xf numFmtId="0" fontId="2" fillId="4" borderId="0" xfId="0" applyFont="1" applyFill="1" applyBorder="1" applyAlignment="1">
      <alignment vertical="center"/>
    </xf>
    <xf numFmtId="57" fontId="71" fillId="0" borderId="0" xfId="0" applyNumberFormat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66" fillId="0" borderId="1" xfId="54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4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57" fontId="71" fillId="0" borderId="0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3" fontId="14" fillId="0" borderId="1" xfId="0" applyNumberFormat="1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>
      <alignment horizontal="distributed" vertical="center" wrapText="1"/>
    </xf>
    <xf numFmtId="0" fontId="14" fillId="0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distributed" vertical="center" wrapText="1"/>
    </xf>
    <xf numFmtId="0" fontId="54" fillId="0" borderId="0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horizontal="left" vertical="top"/>
    </xf>
    <xf numFmtId="0" fontId="60" fillId="2" borderId="1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left" vertical="top"/>
    </xf>
    <xf numFmtId="0" fontId="58" fillId="2" borderId="1" xfId="0" applyFont="1" applyFill="1" applyBorder="1" applyAlignment="1">
      <alignment horizontal="left" vertical="center" wrapText="1"/>
    </xf>
    <xf numFmtId="0" fontId="58" fillId="2" borderId="1" xfId="0" applyNumberFormat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left" vertical="center" wrapText="1"/>
    </xf>
    <xf numFmtId="0" fontId="60" fillId="2" borderId="1" xfId="0" applyNumberFormat="1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left" vertical="center" wrapText="1"/>
    </xf>
    <xf numFmtId="0" fontId="14" fillId="0" borderId="1" xfId="54" applyFont="1" applyFill="1" applyBorder="1" applyAlignment="1">
      <alignment vertical="center"/>
    </xf>
    <xf numFmtId="0" fontId="66" fillId="0" borderId="1" xfId="54" applyFont="1" applyFill="1" applyBorder="1" applyAlignment="1">
      <alignment horizontal="center" vertical="center"/>
    </xf>
    <xf numFmtId="0" fontId="7" fillId="0" borderId="1" xfId="54" applyFont="1" applyFill="1" applyBorder="1" applyAlignment="1">
      <alignment vertical="center"/>
    </xf>
    <xf numFmtId="0" fontId="13" fillId="0" borderId="1" xfId="54" applyFont="1" applyFill="1" applyBorder="1" applyAlignment="1">
      <alignment horizontal="center" vertical="center"/>
    </xf>
    <xf numFmtId="0" fontId="74" fillId="0" borderId="0" xfId="51" applyFont="1" applyBorder="1" applyAlignment="1">
      <alignment horizontal="center" vertical="center" wrapText="1"/>
    </xf>
    <xf numFmtId="0" fontId="15" fillId="4" borderId="0" xfId="54" applyFont="1" applyFill="1" applyAlignment="1">
      <alignment horizontal="right" vertical="center"/>
    </xf>
    <xf numFmtId="0" fontId="6" fillId="4" borderId="2" xfId="54" applyFont="1" applyFill="1" applyBorder="1" applyAlignment="1">
      <alignment horizontal="center" vertical="center"/>
    </xf>
    <xf numFmtId="0" fontId="6" fillId="4" borderId="3" xfId="54" applyFont="1" applyFill="1" applyBorder="1" applyAlignment="1">
      <alignment horizontal="center" vertical="center"/>
    </xf>
    <xf numFmtId="0" fontId="6" fillId="4" borderId="1" xfId="54" applyFont="1" applyFill="1" applyBorder="1" applyAlignment="1">
      <alignment horizontal="center" vertical="center"/>
    </xf>
    <xf numFmtId="0" fontId="75" fillId="0" borderId="2" xfId="54" applyFont="1" applyFill="1" applyBorder="1" applyAlignment="1">
      <alignment horizontal="center" vertical="center"/>
    </xf>
    <xf numFmtId="0" fontId="66" fillId="0" borderId="3" xfId="54" applyFont="1" applyFill="1" applyBorder="1" applyAlignment="1">
      <alignment horizontal="center" vertical="center"/>
    </xf>
    <xf numFmtId="0" fontId="14" fillId="0" borderId="1" xfId="54" applyFont="1" applyFill="1" applyBorder="1" applyAlignment="1">
      <alignment horizontal="center" vertical="center"/>
    </xf>
    <xf numFmtId="0" fontId="76" fillId="0" borderId="0" xfId="54" applyFont="1" applyFill="1" applyAlignment="1">
      <alignment vertical="center"/>
    </xf>
    <xf numFmtId="0" fontId="15" fillId="0" borderId="0" xfId="54" applyFont="1" applyFill="1" applyAlignment="1">
      <alignment vertical="center"/>
    </xf>
    <xf numFmtId="0" fontId="77" fillId="0" borderId="0" xfId="54" applyFont="1" applyFill="1" applyAlignment="1">
      <alignment horizontal="center" vertical="center"/>
    </xf>
    <xf numFmtId="0" fontId="78" fillId="0" borderId="0" xfId="54" applyFont="1" applyFill="1" applyAlignment="1">
      <alignment vertical="center"/>
    </xf>
    <xf numFmtId="0" fontId="0" fillId="0" borderId="0" xfId="54" applyFill="1">
      <alignment vertical="center"/>
    </xf>
    <xf numFmtId="0" fontId="3" fillId="0" borderId="0" xfId="54" applyFont="1" applyFill="1" applyAlignment="1">
      <alignment horizontal="center" vertical="center"/>
    </xf>
    <xf numFmtId="0" fontId="79" fillId="0" borderId="0" xfId="54" applyFont="1" applyFill="1" applyAlignment="1">
      <alignment horizontal="center" vertical="center"/>
    </xf>
    <xf numFmtId="0" fontId="15" fillId="0" borderId="0" xfId="54" applyFont="1" applyFill="1" applyAlignment="1">
      <alignment horizontal="right" vertical="center"/>
    </xf>
    <xf numFmtId="0" fontId="6" fillId="0" borderId="1" xfId="54" applyFont="1" applyFill="1" applyBorder="1" applyAlignment="1">
      <alignment horizontal="left" vertical="center"/>
    </xf>
    <xf numFmtId="0" fontId="6" fillId="0" borderId="1" xfId="54" applyFont="1" applyFill="1" applyBorder="1" applyAlignment="1">
      <alignment horizontal="center" vertical="center"/>
    </xf>
    <xf numFmtId="0" fontId="79" fillId="0" borderId="1" xfId="54" applyFont="1" applyFill="1" applyBorder="1" applyAlignment="1">
      <alignment horizontal="left" vertical="center"/>
    </xf>
    <xf numFmtId="0" fontId="79" fillId="0" borderId="1" xfId="54" applyFont="1" applyFill="1" applyBorder="1" applyAlignment="1">
      <alignment horizontal="center" vertical="center"/>
    </xf>
    <xf numFmtId="0" fontId="15" fillId="0" borderId="1" xfId="54" applyFont="1" applyFill="1" applyBorder="1" applyAlignment="1">
      <alignment vertical="center"/>
    </xf>
    <xf numFmtId="0" fontId="80" fillId="0" borderId="1" xfId="54" applyFont="1" applyFill="1" applyBorder="1" applyAlignment="1">
      <alignment vertical="center"/>
    </xf>
    <xf numFmtId="0" fontId="15" fillId="4" borderId="1" xfId="54" applyFont="1" applyFill="1" applyBorder="1" applyAlignment="1">
      <alignment vertical="center"/>
    </xf>
    <xf numFmtId="0" fontId="78" fillId="4" borderId="0" xfId="54" applyFont="1" applyFill="1" applyAlignment="1">
      <alignment vertical="center"/>
    </xf>
    <xf numFmtId="0" fontId="15" fillId="4" borderId="0" xfId="54" applyFont="1" applyFill="1" applyAlignment="1">
      <alignment vertical="center"/>
    </xf>
    <xf numFmtId="0" fontId="77" fillId="0" borderId="0" xfId="54" applyFont="1" applyAlignment="1">
      <alignment horizontal="left" vertical="center"/>
    </xf>
    <xf numFmtId="0" fontId="78" fillId="4" borderId="0" xfId="54" applyFont="1" applyFill="1" applyAlignment="1">
      <alignment horizontal="center" vertical="center"/>
    </xf>
    <xf numFmtId="0" fontId="78" fillId="0" borderId="0" xfId="54" applyFont="1">
      <alignment vertical="center"/>
    </xf>
    <xf numFmtId="0" fontId="81" fillId="0" borderId="0" xfId="54" applyFont="1" applyFill="1" applyAlignment="1">
      <alignment horizontal="left" vertical="center"/>
    </xf>
    <xf numFmtId="0" fontId="79" fillId="0" borderId="0" xfId="54" applyFont="1" applyFill="1" applyAlignment="1">
      <alignment horizontal="left" vertical="center"/>
    </xf>
    <xf numFmtId="0" fontId="15" fillId="0" borderId="0" xfId="54" applyFont="1" applyFill="1" applyAlignment="1">
      <alignment horizontal="center" vertical="center"/>
    </xf>
    <xf numFmtId="0" fontId="6" fillId="0" borderId="1" xfId="54" applyFont="1" applyFill="1" applyBorder="1" applyAlignment="1">
      <alignment horizontal="center" vertical="center" wrapText="1"/>
    </xf>
    <xf numFmtId="0" fontId="82" fillId="4" borderId="0" xfId="54" applyFont="1" applyFill="1" applyAlignment="1">
      <alignment vertical="center"/>
    </xf>
    <xf numFmtId="0" fontId="1" fillId="0" borderId="0" xfId="54" applyFont="1" applyFill="1" applyBorder="1" applyAlignment="1">
      <alignment vertical="center"/>
    </xf>
    <xf numFmtId="0" fontId="2" fillId="0" borderId="0" xfId="54" applyFont="1" applyFill="1" applyBorder="1" applyAlignment="1"/>
    <xf numFmtId="0" fontId="2" fillId="0" borderId="0" xfId="54" applyFont="1" applyFill="1" applyBorder="1" applyAlignment="1">
      <alignment vertical="center"/>
    </xf>
    <xf numFmtId="0" fontId="4" fillId="0" borderId="0" xfId="54" applyFont="1" applyFill="1" applyBorder="1" applyAlignment="1">
      <alignment vertical="center"/>
    </xf>
    <xf numFmtId="0" fontId="27" fillId="0" borderId="0" xfId="54" applyFont="1" applyFill="1" applyBorder="1" applyAlignment="1">
      <alignment vertical="center"/>
    </xf>
    <xf numFmtId="0" fontId="5" fillId="0" borderId="0" xfId="54" applyFont="1" applyFill="1" applyBorder="1" applyAlignment="1">
      <alignment horizontal="right" vertical="center"/>
    </xf>
    <xf numFmtId="0" fontId="4" fillId="0" borderId="2" xfId="54" applyFont="1" applyFill="1" applyBorder="1" applyAlignment="1">
      <alignment horizontal="center" vertical="center"/>
    </xf>
    <xf numFmtId="0" fontId="4" fillId="0" borderId="3" xfId="54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0" fontId="2" fillId="0" borderId="1" xfId="54" applyFont="1" applyFill="1" applyBorder="1" applyAlignment="1"/>
    <xf numFmtId="0" fontId="3" fillId="0" borderId="0" xfId="54" applyFont="1" applyFill="1" applyBorder="1" applyAlignment="1">
      <alignment horizontal="center" vertical="center"/>
    </xf>
    <xf numFmtId="0" fontId="83" fillId="0" borderId="0" xfId="54" applyFont="1" applyFill="1" applyBorder="1" applyAlignment="1">
      <alignment vertical="center"/>
    </xf>
    <xf numFmtId="0" fontId="4" fillId="0" borderId="1" xfId="54" applyFont="1" applyFill="1" applyBorder="1" applyAlignment="1">
      <alignment horizontal="center" vertical="center" wrapText="1"/>
    </xf>
    <xf numFmtId="0" fontId="84" fillId="0" borderId="0" xfId="0" applyFont="1" applyFill="1" applyBorder="1" applyAlignment="1">
      <alignment vertical="center"/>
    </xf>
    <xf numFmtId="0" fontId="85" fillId="0" borderId="0" xfId="0" applyFont="1" applyFill="1" applyBorder="1" applyAlignment="1">
      <alignment vertical="center"/>
    </xf>
    <xf numFmtId="0" fontId="86" fillId="0" borderId="0" xfId="0" applyFont="1" applyFill="1" applyBorder="1" applyAlignment="1">
      <alignment vertical="center"/>
    </xf>
    <xf numFmtId="0" fontId="87" fillId="0" borderId="0" xfId="0" applyFont="1" applyFill="1" applyBorder="1" applyAlignment="1">
      <alignment vertical="center"/>
    </xf>
    <xf numFmtId="0" fontId="88" fillId="4" borderId="0" xfId="0" applyFont="1" applyFill="1" applyBorder="1" applyAlignment="1">
      <alignment vertical="center"/>
    </xf>
    <xf numFmtId="49" fontId="53" fillId="0" borderId="0" xfId="0" applyNumberFormat="1" applyFont="1" applyFill="1" applyBorder="1" applyAlignment="1">
      <alignment horizontal="center" vertical="center"/>
    </xf>
    <xf numFmtId="0" fontId="5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justify" vertical="center"/>
    </xf>
    <xf numFmtId="0" fontId="7" fillId="4" borderId="1" xfId="54" applyFont="1" applyFill="1" applyBorder="1" applyAlignment="1">
      <alignment horizontal="center" vertical="center"/>
    </xf>
    <xf numFmtId="0" fontId="89" fillId="4" borderId="1" xfId="6" applyNumberFormat="1" applyFont="1" applyFill="1" applyBorder="1" applyAlignment="1" applyProtection="1">
      <alignment vertical="center"/>
    </xf>
    <xf numFmtId="0" fontId="89" fillId="0" borderId="1" xfId="6" applyNumberFormat="1" applyFont="1" applyFill="1" applyBorder="1" applyAlignment="1" applyProtection="1">
      <alignment vertical="center"/>
    </xf>
    <xf numFmtId="0" fontId="89" fillId="0" borderId="1" xfId="6" applyNumberFormat="1" applyFont="1" applyFill="1" applyBorder="1" applyAlignment="1" applyProtection="1">
      <alignment vertical="center" wrapText="1"/>
    </xf>
    <xf numFmtId="0" fontId="6" fillId="0" borderId="1" xfId="0" applyFont="1" applyFill="1" applyBorder="1" applyAlignment="1">
      <alignment horizontal="justify" vertical="center"/>
    </xf>
    <xf numFmtId="0" fontId="90" fillId="0" borderId="1" xfId="6" applyNumberFormat="1" applyFill="1" applyBorder="1" applyAlignment="1" applyProtection="1">
      <alignment vertical="center"/>
    </xf>
    <xf numFmtId="0" fontId="90" fillId="4" borderId="1" xfId="6" applyNumberFormat="1" applyFill="1" applyBorder="1" applyAlignment="1" applyProtection="1">
      <alignment vertical="center"/>
    </xf>
    <xf numFmtId="0" fontId="90" fillId="4" borderId="1" xfId="6" applyNumberFormat="1" applyFill="1" applyBorder="1" applyAlignment="1" applyProtection="1">
      <alignment vertical="center" wrapText="1"/>
    </xf>
    <xf numFmtId="0" fontId="89" fillId="0" borderId="0" xfId="6" applyFont="1" applyFill="1">
      <alignment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1" xfId="51"/>
    <cellStyle name="常规 2 4" xfId="52"/>
    <cellStyle name="常规 29" xfId="53"/>
    <cellStyle name="常规 3" xfId="54"/>
    <cellStyle name="常规 3 2" xfId="55"/>
    <cellStyle name="常规_2016年预算表格20160314最后定稿)1" xfId="56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schemas.openxmlformats.org/officeDocument/2006/relationships/styles" Target="styles.xml"/><Relationship Id="rId4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39" Type="http://schemas.openxmlformats.org/officeDocument/2006/relationships/theme" Target="theme/theme1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49"/>
  <sheetViews>
    <sheetView zoomScale="115" zoomScaleNormal="115" workbookViewId="0">
      <selection activeCell="B15" sqref="B15"/>
    </sheetView>
  </sheetViews>
  <sheetFormatPr defaultColWidth="115.875" defaultRowHeight="24.95" customHeight="1" outlineLevelCol="1"/>
  <cols>
    <col min="1" max="1" width="17.5" style="266" customWidth="1"/>
    <col min="2" max="2" width="76.5" style="267" customWidth="1"/>
    <col min="3" max="32" width="9" style="3" customWidth="1"/>
    <col min="33" max="16384" width="115.875" style="3"/>
  </cols>
  <sheetData>
    <row r="1" ht="30" customHeight="1" spans="1:2">
      <c r="A1" s="268" t="s">
        <v>0</v>
      </c>
      <c r="B1" s="268"/>
    </row>
    <row r="2" ht="15.95" customHeight="1" spans="1:2">
      <c r="A2" s="268"/>
      <c r="B2" s="268"/>
    </row>
    <row r="3" ht="23.1" customHeight="1" spans="1:2">
      <c r="A3" s="269" t="s">
        <v>1</v>
      </c>
      <c r="B3" s="270" t="s">
        <v>2</v>
      </c>
    </row>
    <row r="4" ht="23.25" customHeight="1" spans="1:2">
      <c r="A4" s="271" t="s">
        <v>3</v>
      </c>
      <c r="B4" s="272" t="s">
        <v>4</v>
      </c>
    </row>
    <row r="5" customFormat="1" ht="23.25" customHeight="1" spans="1:2">
      <c r="A5" s="271" t="s">
        <v>5</v>
      </c>
      <c r="B5" s="272" t="s">
        <v>6</v>
      </c>
    </row>
    <row r="6" s="261" customFormat="1" ht="23.25" customHeight="1" spans="1:2">
      <c r="A6" s="271" t="s">
        <v>7</v>
      </c>
      <c r="B6" s="272" t="s">
        <v>8</v>
      </c>
    </row>
    <row r="7" ht="23.25" customHeight="1" spans="1:2">
      <c r="A7" s="271" t="s">
        <v>9</v>
      </c>
      <c r="B7" s="272" t="s">
        <v>10</v>
      </c>
    </row>
    <row r="8" ht="23.25" customHeight="1" spans="1:2">
      <c r="A8" s="271" t="s">
        <v>11</v>
      </c>
      <c r="B8" s="273" t="s">
        <v>12</v>
      </c>
    </row>
    <row r="9" ht="23.25" customHeight="1" spans="1:2">
      <c r="A9" s="271" t="s">
        <v>13</v>
      </c>
      <c r="B9" s="274" t="s">
        <v>14</v>
      </c>
    </row>
    <row r="10" ht="23.25" customHeight="1" spans="1:2">
      <c r="A10" s="271" t="s">
        <v>15</v>
      </c>
      <c r="B10" s="273" t="s">
        <v>16</v>
      </c>
    </row>
    <row r="11" ht="23.25" customHeight="1" spans="1:2">
      <c r="A11" s="271" t="s">
        <v>17</v>
      </c>
      <c r="B11" s="273" t="s">
        <v>18</v>
      </c>
    </row>
    <row r="12" ht="23.25" customHeight="1" spans="1:2">
      <c r="A12" s="271" t="s">
        <v>19</v>
      </c>
      <c r="B12" s="273" t="s">
        <v>20</v>
      </c>
    </row>
    <row r="13" s="262" customFormat="1" ht="23.1" customHeight="1" spans="1:2">
      <c r="A13" s="269" t="s">
        <v>21</v>
      </c>
      <c r="B13" s="275" t="s">
        <v>22</v>
      </c>
    </row>
    <row r="14" s="263" customFormat="1" ht="23.1" customHeight="1" spans="1:2">
      <c r="A14" s="271">
        <v>10</v>
      </c>
      <c r="B14" s="273" t="s">
        <v>23</v>
      </c>
    </row>
    <row r="15" s="261" customFormat="1" ht="23.1" customHeight="1" spans="1:2">
      <c r="A15" s="271">
        <v>11</v>
      </c>
      <c r="B15" s="273" t="s">
        <v>24</v>
      </c>
    </row>
    <row r="16" s="261" customFormat="1" ht="23.1" customHeight="1" spans="1:2">
      <c r="A16" s="271">
        <v>12</v>
      </c>
      <c r="B16" s="276" t="s">
        <v>25</v>
      </c>
    </row>
    <row r="17" s="261" customFormat="1" ht="23.1" customHeight="1" spans="1:2">
      <c r="A17" s="271">
        <v>13</v>
      </c>
      <c r="B17" s="273" t="s">
        <v>26</v>
      </c>
    </row>
    <row r="18" s="261" customFormat="1" ht="23.1" customHeight="1" spans="1:2">
      <c r="A18" s="271">
        <v>14</v>
      </c>
      <c r="B18" s="276" t="s">
        <v>27</v>
      </c>
    </row>
    <row r="19" s="261" customFormat="1" ht="23.1" customHeight="1" spans="1:2">
      <c r="A19" s="271">
        <v>15</v>
      </c>
      <c r="B19" s="276" t="s">
        <v>28</v>
      </c>
    </row>
    <row r="20" s="261" customFormat="1" ht="23.1" customHeight="1" spans="1:2">
      <c r="A20" s="271">
        <v>16</v>
      </c>
      <c r="B20" s="277" t="s">
        <v>29</v>
      </c>
    </row>
    <row r="21" s="261" customFormat="1" ht="23.1" customHeight="1" spans="1:2">
      <c r="A21" s="271">
        <v>17</v>
      </c>
      <c r="B21" s="272" t="s">
        <v>30</v>
      </c>
    </row>
    <row r="22" s="262" customFormat="1" ht="23.1" customHeight="1" spans="1:2">
      <c r="A22" s="269" t="s">
        <v>31</v>
      </c>
      <c r="B22" s="270" t="s">
        <v>32</v>
      </c>
    </row>
    <row r="23" s="263" customFormat="1" ht="23.1" customHeight="1" spans="1:2">
      <c r="A23" s="271">
        <v>18</v>
      </c>
      <c r="B23" s="277" t="s">
        <v>33</v>
      </c>
    </row>
    <row r="24" s="261" customFormat="1" ht="23.1" customHeight="1" spans="1:2">
      <c r="A24" s="271">
        <v>19</v>
      </c>
      <c r="B24" s="272" t="s">
        <v>34</v>
      </c>
    </row>
    <row r="25" s="261" customFormat="1" ht="23.1" customHeight="1" spans="1:2">
      <c r="A25" s="271">
        <v>20</v>
      </c>
      <c r="B25" s="277" t="s">
        <v>35</v>
      </c>
    </row>
    <row r="26" s="261" customFormat="1" ht="23.1" customHeight="1" spans="1:2">
      <c r="A26" s="271">
        <v>21</v>
      </c>
      <c r="B26" s="277" t="s">
        <v>36</v>
      </c>
    </row>
    <row r="27" s="261" customFormat="1" ht="23.1" customHeight="1" spans="1:2">
      <c r="A27" s="271">
        <v>22</v>
      </c>
      <c r="B27" s="277" t="s">
        <v>37</v>
      </c>
    </row>
    <row r="28" s="261" customFormat="1" ht="23.1" customHeight="1" spans="1:2">
      <c r="A28" s="271">
        <v>23</v>
      </c>
      <c r="B28" s="277" t="s">
        <v>38</v>
      </c>
    </row>
    <row r="29" s="261" customFormat="1" ht="23.1" customHeight="1" spans="1:2">
      <c r="A29" s="271">
        <v>24</v>
      </c>
      <c r="B29" s="277" t="s">
        <v>39</v>
      </c>
    </row>
    <row r="30" s="261" customFormat="1" ht="23.1" customHeight="1" spans="1:2">
      <c r="A30" s="271">
        <v>25</v>
      </c>
      <c r="B30" s="277" t="s">
        <v>40</v>
      </c>
    </row>
    <row r="31" s="264" customFormat="1" ht="23.1" customHeight="1" spans="1:2">
      <c r="A31" s="269" t="s">
        <v>41</v>
      </c>
      <c r="B31" s="270" t="s">
        <v>42</v>
      </c>
    </row>
    <row r="32" s="261" customFormat="1" ht="23.1" customHeight="1" spans="1:2">
      <c r="A32" s="271">
        <v>26</v>
      </c>
      <c r="B32" s="277" t="s">
        <v>43</v>
      </c>
    </row>
    <row r="33" s="261" customFormat="1" ht="23.1" customHeight="1" spans="1:2">
      <c r="A33" s="271">
        <v>27</v>
      </c>
      <c r="B33" s="272" t="s">
        <v>44</v>
      </c>
    </row>
    <row r="34" s="261" customFormat="1" ht="23.1" customHeight="1" spans="1:2">
      <c r="A34" s="271">
        <v>28</v>
      </c>
      <c r="B34" s="277" t="s">
        <v>45</v>
      </c>
    </row>
    <row r="35" s="264" customFormat="1" ht="23.1" customHeight="1" spans="1:2">
      <c r="A35" s="269" t="s">
        <v>46</v>
      </c>
      <c r="B35" s="270" t="s">
        <v>47</v>
      </c>
    </row>
    <row r="36" s="261" customFormat="1" ht="23.1" customHeight="1" spans="1:2">
      <c r="A36" s="271">
        <v>29</v>
      </c>
      <c r="B36" s="272" t="s">
        <v>48</v>
      </c>
    </row>
    <row r="37" s="264" customFormat="1" ht="23.1" customHeight="1" spans="1:2">
      <c r="A37" s="269" t="s">
        <v>49</v>
      </c>
      <c r="B37" s="270" t="s">
        <v>50</v>
      </c>
    </row>
    <row r="38" s="261" customFormat="1" ht="23.1" customHeight="1" spans="1:2">
      <c r="A38" s="271">
        <v>30</v>
      </c>
      <c r="B38" s="278" t="s">
        <v>51</v>
      </c>
    </row>
    <row r="39" customHeight="1" spans="1:2">
      <c r="A39" s="269" t="s">
        <v>52</v>
      </c>
      <c r="B39" s="270" t="s">
        <v>53</v>
      </c>
    </row>
    <row r="40" s="265" customFormat="1" ht="23.1" customHeight="1" spans="1:2">
      <c r="A40" s="271">
        <v>31</v>
      </c>
      <c r="B40" s="272" t="s">
        <v>54</v>
      </c>
    </row>
    <row r="41" s="263" customFormat="1" ht="23.1" customHeight="1" spans="1:2">
      <c r="A41" s="271">
        <v>32</v>
      </c>
      <c r="B41" s="272" t="s">
        <v>55</v>
      </c>
    </row>
    <row r="42" ht="23.1" customHeight="1" spans="1:2">
      <c r="A42" s="271">
        <v>33</v>
      </c>
      <c r="B42" s="272" t="s">
        <v>56</v>
      </c>
    </row>
    <row r="43" s="263" customFormat="1" ht="23.1" customHeight="1" spans="1:2">
      <c r="A43" s="271">
        <v>34</v>
      </c>
      <c r="B43" s="277" t="s">
        <v>57</v>
      </c>
    </row>
    <row r="44" customHeight="1" spans="1:2">
      <c r="A44" s="271">
        <v>35</v>
      </c>
      <c r="B44" s="272" t="s">
        <v>58</v>
      </c>
    </row>
    <row r="45" customHeight="1" spans="1:2">
      <c r="A45" s="271">
        <v>36</v>
      </c>
      <c r="B45" s="272" t="s">
        <v>59</v>
      </c>
    </row>
    <row r="46" customHeight="1" spans="1:2">
      <c r="A46" s="271">
        <v>37</v>
      </c>
      <c r="B46" s="279" t="s">
        <v>60</v>
      </c>
    </row>
    <row r="49" customHeight="1" spans="2:2">
      <c r="B49" s="3"/>
    </row>
  </sheetData>
  <mergeCells count="1">
    <mergeCell ref="A1:B1"/>
  </mergeCells>
  <hyperlinks>
    <hyperlink ref="B4" location="表1!A1" display="2024年南县一般公共预算收入表"/>
    <hyperlink ref="B5" location="表2!A1" display="2024年南县一般公共预算本级收入表"/>
    <hyperlink ref="B6" location="表3!A1" display="2024年南县一般公共预算收支总表"/>
    <hyperlink ref="B7" location="表4!A1" display="2024年南县一般公共预算支出表"/>
    <hyperlink ref="B8" location="表5!A1" display="2024年南县一般公共预算本级支出表"/>
    <hyperlink ref="B9" location="表6!A1" display="2024年南县一般公共预算基本支出表（按政府预算支出经济分类科目）"/>
    <hyperlink ref="B10" location="表7!A1" display="2024年南县一般公共预算税收返还和转移支付表"/>
    <hyperlink ref="B11" location="表8!A1" display="2024年南县一般公共预算专项转移支付表（分项目）"/>
    <hyperlink ref="B12" location="表9!A1" display="2024年南县一般公共预算专项转移支付表（分地区）"/>
    <hyperlink ref="B14" location="表10!A1" display="2024年南县政府性基金预算收支总表"/>
    <hyperlink ref="B15" location="表11!A1" display="2024年南县政府性基金预算收入表"/>
    <hyperlink ref="B16" location="表12!A1" display="2024年南县政府性基金预算本级收入表"/>
    <hyperlink ref="B17" location="表13!A1" display="2024年南县政府性基金预算支出表"/>
    <hyperlink ref="B18" location="表14!A1" display="2024年南县政府性基金预算本级支出表"/>
    <hyperlink ref="B19" location="表15!A1" display="2024年南县政府性基金转移支付表"/>
    <hyperlink ref="B20" location="表16!A1" display="2024年南县政府性基金预算转移支付表（分地区）"/>
    <hyperlink ref="B21" location="表17!A1" display="2024年南县政府性基金预算转移支付表（分项目）"/>
    <hyperlink ref="B23" location="表18!A1" display="2024年南县国有资本经营预算收支总表"/>
    <hyperlink ref="B24" location="表19!A1" display="2024年南县国有资本经营预算收入表"/>
    <hyperlink ref="B25" location="表20!A1" display="2024年南县国有资本经营预算本级收入表"/>
    <hyperlink ref="B26" location="表21!A1" display="2024年南县国有资本经营预算支出表"/>
    <hyperlink ref="B27" location="表22!A1" display="2024年南县国有资本经营预算本级支出表"/>
    <hyperlink ref="B28" location="表23!A1" display="2024年南县国有资本经营预算转移支付表"/>
    <hyperlink ref="B29" location="表24!A1" display="2024年南县国有资本经营预算转移支付表（分地区）"/>
    <hyperlink ref="B30" location="表25!A1" display="2024年南县国有资本经营预算转移支付表（分项目）"/>
    <hyperlink ref="B32" location="表26!A1" display="2024年南县社会保险基金预算收支总表"/>
    <hyperlink ref="B33" location="表27!A1" display="2024年南县社会保险基金预算收入表"/>
    <hyperlink ref="B34" location="表28!A1" display="2024年南县社会保险基金预算支出表"/>
    <hyperlink ref="B36" location="表29!A1" display="2024年南县“三公”经费预算表"/>
    <hyperlink ref="B38" location="表30!A1" display="2024年南县政府采购预算情况表&#10;  "/>
    <hyperlink ref="B40" location="表31!A1" display="2023年南县政府一般债务限额和余额情况表"/>
    <hyperlink ref="B41" location="表32!A1" display="2023年南县政府专项债务限额和余额情况表"/>
    <hyperlink ref="B42" location="表33!A1" display="2023年南县地方政府债券发行额及还本付息预算表"/>
    <hyperlink ref="B43" location="表34!A1" display="2024年南县地方政府债券还本付息预算表"/>
    <hyperlink ref="B44" location="表35!A1" display="2024年南县地方政府一般债务限额表"/>
    <hyperlink ref="B45" location="表36!A1" display="2024年南县地方政府专项债务限额表"/>
    <hyperlink ref="B46" location="表37!A1" display="2024年南县本级新增地方政府债券资金安排情况"/>
  </hyperlinks>
  <pageMargins left="0.826388888888889" right="0.75" top="0.511805555555556" bottom="0.511805555555556" header="0.511805555555556" footer="0.511805555555556"/>
  <pageSetup paperSize="9" scale="73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B19"/>
  <sheetViews>
    <sheetView showGridLines="0" showZeros="0" zoomScale="70" zoomScaleNormal="70" workbookViewId="0">
      <selection activeCell="B7" sqref="B7"/>
    </sheetView>
  </sheetViews>
  <sheetFormatPr defaultColWidth="6.75" defaultRowHeight="12.75" outlineLevelCol="1"/>
  <cols>
    <col min="1" max="1" width="55.125" style="95" customWidth="1"/>
    <col min="2" max="2" width="41" style="96" customWidth="1"/>
    <col min="3" max="16384" width="6.75" style="97"/>
  </cols>
  <sheetData>
    <row r="1" ht="56.1" customHeight="1" spans="1:2">
      <c r="A1" s="126" t="s">
        <v>1275</v>
      </c>
      <c r="B1" s="126"/>
    </row>
    <row r="2" ht="15" customHeight="1" spans="1:2">
      <c r="A2" s="166"/>
      <c r="B2" s="166"/>
    </row>
    <row r="3" ht="15.95" customHeight="1" spans="2:2">
      <c r="B3" s="113" t="s">
        <v>1276</v>
      </c>
    </row>
    <row r="4" s="201" customFormat="1" ht="51" customHeight="1" spans="1:2">
      <c r="A4" s="119" t="s">
        <v>1277</v>
      </c>
      <c r="B4" s="119" t="s">
        <v>1278</v>
      </c>
    </row>
    <row r="5" s="202" customFormat="1" ht="33" customHeight="1" spans="1:2">
      <c r="A5" s="203" t="s">
        <v>1279</v>
      </c>
      <c r="B5" s="204"/>
    </row>
    <row r="6" s="202" customFormat="1" ht="33" customHeight="1" spans="1:2">
      <c r="A6" s="203" t="s">
        <v>1280</v>
      </c>
      <c r="B6" s="204"/>
    </row>
    <row r="7" s="202" customFormat="1" ht="33" customHeight="1" spans="1:2">
      <c r="A7" s="203" t="s">
        <v>1281</v>
      </c>
      <c r="B7" s="204"/>
    </row>
    <row r="8" s="202" customFormat="1" ht="33" customHeight="1" spans="1:2">
      <c r="A8" s="203" t="s">
        <v>1282</v>
      </c>
      <c r="B8" s="204"/>
    </row>
    <row r="9" s="202" customFormat="1" ht="33" customHeight="1" spans="1:2">
      <c r="A9" s="203" t="s">
        <v>1283</v>
      </c>
      <c r="B9" s="204"/>
    </row>
    <row r="10" s="202" customFormat="1" ht="33" customHeight="1" spans="1:2">
      <c r="A10" s="203" t="s">
        <v>1284</v>
      </c>
      <c r="B10" s="204"/>
    </row>
    <row r="11" s="202" customFormat="1" ht="33" customHeight="1" spans="1:2">
      <c r="A11" s="203" t="s">
        <v>1285</v>
      </c>
      <c r="B11" s="204"/>
    </row>
    <row r="12" s="202" customFormat="1" ht="33" customHeight="1" spans="1:2">
      <c r="A12" s="203" t="s">
        <v>1286</v>
      </c>
      <c r="B12" s="204"/>
    </row>
    <row r="13" s="202" customFormat="1" ht="33" customHeight="1" spans="1:2">
      <c r="A13" s="203" t="s">
        <v>1287</v>
      </c>
      <c r="B13" s="204"/>
    </row>
    <row r="14" s="202" customFormat="1" ht="33" customHeight="1" spans="1:2">
      <c r="A14" s="203" t="s">
        <v>1288</v>
      </c>
      <c r="B14" s="204"/>
    </row>
    <row r="15" s="202" customFormat="1" ht="33" customHeight="1" spans="1:2">
      <c r="A15" s="203" t="s">
        <v>1289</v>
      </c>
      <c r="B15" s="204"/>
    </row>
    <row r="16" s="202" customFormat="1" ht="33" customHeight="1" spans="1:2">
      <c r="A16" s="203" t="s">
        <v>1290</v>
      </c>
      <c r="B16" s="204"/>
    </row>
    <row r="17" s="202" customFormat="1" ht="33" customHeight="1" spans="1:2">
      <c r="A17" s="203" t="s">
        <v>1291</v>
      </c>
      <c r="B17" s="204"/>
    </row>
    <row r="18" ht="15" customHeight="1"/>
    <row r="19" ht="15" customHeight="1" spans="1:1">
      <c r="A19" s="123" t="s">
        <v>1292</v>
      </c>
    </row>
  </sheetData>
  <mergeCells count="2">
    <mergeCell ref="A1:B1"/>
    <mergeCell ref="A2:B2"/>
  </mergeCells>
  <pageMargins left="0.7" right="0.7" top="0.75" bottom="0.75" header="0.3" footer="0.3"/>
  <pageSetup paperSize="9" scale="86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49"/>
  <sheetViews>
    <sheetView workbookViewId="0">
      <selection activeCell="G18" sqref="G18"/>
    </sheetView>
  </sheetViews>
  <sheetFormatPr defaultColWidth="9" defaultRowHeight="14.25" outlineLevelCol="3"/>
  <cols>
    <col min="1" max="1" width="45.875" style="188" customWidth="1"/>
    <col min="2" max="2" width="14.625" style="189" customWidth="1"/>
    <col min="3" max="3" width="51.75" style="188" customWidth="1"/>
    <col min="4" max="4" width="14.5" style="189" customWidth="1"/>
    <col min="5" max="16384" width="9" style="188"/>
  </cols>
  <sheetData>
    <row r="1" ht="30" customHeight="1" spans="1:4">
      <c r="A1" s="4" t="s">
        <v>23</v>
      </c>
      <c r="B1" s="4"/>
      <c r="C1" s="4"/>
      <c r="D1" s="4"/>
    </row>
    <row r="2" ht="24.95" customHeight="1" spans="1:4">
      <c r="A2" s="190"/>
      <c r="C2" s="191"/>
      <c r="D2" s="23" t="s">
        <v>61</v>
      </c>
    </row>
    <row r="3" ht="24.95" customHeight="1" spans="1:4">
      <c r="A3" s="192" t="s">
        <v>1293</v>
      </c>
      <c r="B3" s="193"/>
      <c r="C3" s="194" t="s">
        <v>1294</v>
      </c>
      <c r="D3" s="194"/>
    </row>
    <row r="4" ht="24.95" customHeight="1" spans="1:4">
      <c r="A4" s="194" t="s">
        <v>1295</v>
      </c>
      <c r="B4" s="195" t="s">
        <v>64</v>
      </c>
      <c r="C4" s="194" t="s">
        <v>1295</v>
      </c>
      <c r="D4" s="195" t="s">
        <v>64</v>
      </c>
    </row>
    <row r="5" ht="24.95" customHeight="1" spans="1:4">
      <c r="A5" s="28" t="s">
        <v>1296</v>
      </c>
      <c r="B5" s="26"/>
      <c r="C5" s="28" t="s">
        <v>1297</v>
      </c>
      <c r="D5" s="26">
        <v>52</v>
      </c>
    </row>
    <row r="6" ht="37.5" spans="1:4">
      <c r="A6" s="28" t="s">
        <v>1298</v>
      </c>
      <c r="B6" s="26"/>
      <c r="C6" s="25" t="s">
        <v>1299</v>
      </c>
      <c r="D6" s="26">
        <v>52</v>
      </c>
    </row>
    <row r="7" ht="24.95" customHeight="1" spans="1:4">
      <c r="A7" s="28" t="s">
        <v>1300</v>
      </c>
      <c r="B7" s="26"/>
      <c r="C7" s="28" t="s">
        <v>1301</v>
      </c>
      <c r="D7" s="26"/>
    </row>
    <row r="8" ht="24.95" customHeight="1" spans="1:4">
      <c r="A8" s="28" t="s">
        <v>1302</v>
      </c>
      <c r="B8" s="26"/>
      <c r="C8" s="25" t="s">
        <v>1303</v>
      </c>
      <c r="D8" s="26"/>
    </row>
    <row r="9" ht="24.95" customHeight="1" spans="1:4">
      <c r="A9" s="28" t="s">
        <v>1304</v>
      </c>
      <c r="B9" s="26"/>
      <c r="C9" s="28" t="s">
        <v>1305</v>
      </c>
      <c r="D9" s="26"/>
    </row>
    <row r="10" ht="24.95" customHeight="1" spans="1:4">
      <c r="A10" s="28" t="s">
        <v>1306</v>
      </c>
      <c r="B10" s="26"/>
      <c r="C10" s="28" t="s">
        <v>1307</v>
      </c>
      <c r="D10" s="26">
        <v>12000</v>
      </c>
    </row>
    <row r="11" ht="37.5" spans="1:4">
      <c r="A11" s="28" t="s">
        <v>1308</v>
      </c>
      <c r="B11" s="26"/>
      <c r="C11" s="25" t="s">
        <v>1309</v>
      </c>
      <c r="D11" s="26">
        <v>10500</v>
      </c>
    </row>
    <row r="12" ht="24.95" customHeight="1" spans="1:4">
      <c r="A12" s="28" t="s">
        <v>1310</v>
      </c>
      <c r="B12" s="26"/>
      <c r="C12" s="25" t="s">
        <v>1311</v>
      </c>
      <c r="D12" s="26"/>
    </row>
    <row r="13" ht="24.95" customHeight="1" spans="1:4">
      <c r="A13" s="28" t="s">
        <v>1312</v>
      </c>
      <c r="B13" s="26"/>
      <c r="C13" s="147" t="s">
        <v>1313</v>
      </c>
      <c r="D13" s="26"/>
    </row>
    <row r="14" ht="24.95" customHeight="1" spans="1:4">
      <c r="A14" s="28" t="s">
        <v>1314</v>
      </c>
      <c r="B14" s="26"/>
      <c r="C14" s="147" t="s">
        <v>1315</v>
      </c>
      <c r="D14" s="26"/>
    </row>
    <row r="15" ht="24.95" customHeight="1" spans="1:4">
      <c r="A15" s="28" t="s">
        <v>1316</v>
      </c>
      <c r="B15" s="26"/>
      <c r="C15" s="25" t="s">
        <v>1317</v>
      </c>
      <c r="D15" s="26"/>
    </row>
    <row r="16" ht="24.95" customHeight="1" spans="1:4">
      <c r="A16" s="28" t="s">
        <v>1318</v>
      </c>
      <c r="B16" s="26"/>
      <c r="C16" s="147" t="s">
        <v>1319</v>
      </c>
      <c r="D16" s="26"/>
    </row>
    <row r="17" ht="24.95" customHeight="1" spans="1:4">
      <c r="A17" s="28" t="s">
        <v>1320</v>
      </c>
      <c r="B17" s="26">
        <v>35000</v>
      </c>
      <c r="C17" s="25" t="s">
        <v>1321</v>
      </c>
      <c r="D17" s="26"/>
    </row>
    <row r="18" ht="24.95" customHeight="1" spans="1:4">
      <c r="A18" s="28" t="s">
        <v>1322</v>
      </c>
      <c r="B18" s="26"/>
      <c r="C18" s="25" t="s">
        <v>1323</v>
      </c>
      <c r="D18" s="26">
        <v>900</v>
      </c>
    </row>
    <row r="19" ht="24.95" customHeight="1" spans="1:4">
      <c r="A19" s="28" t="s">
        <v>1324</v>
      </c>
      <c r="B19" s="26"/>
      <c r="C19" s="147" t="s">
        <v>1325</v>
      </c>
      <c r="D19" s="26">
        <v>600</v>
      </c>
    </row>
    <row r="20" ht="24.95" customHeight="1" spans="1:4">
      <c r="A20" s="196" t="s">
        <v>1326</v>
      </c>
      <c r="B20" s="26"/>
      <c r="C20" s="197" t="s">
        <v>1327</v>
      </c>
      <c r="D20" s="26">
        <v>3816</v>
      </c>
    </row>
    <row r="21" ht="24.95" customHeight="1" spans="1:4">
      <c r="A21" s="196" t="s">
        <v>1328</v>
      </c>
      <c r="B21" s="26"/>
      <c r="C21" s="25" t="s">
        <v>1329</v>
      </c>
      <c r="D21" s="26">
        <v>3816</v>
      </c>
    </row>
    <row r="22" ht="24.95" customHeight="1" spans="1:4">
      <c r="A22" s="28" t="s">
        <v>1330</v>
      </c>
      <c r="B22" s="26">
        <v>900</v>
      </c>
      <c r="C22" s="197" t="s">
        <v>1331</v>
      </c>
      <c r="D22" s="26"/>
    </row>
    <row r="23" ht="24.95" customHeight="1" spans="1:4">
      <c r="A23" s="28" t="s">
        <v>1332</v>
      </c>
      <c r="B23" s="26">
        <v>600</v>
      </c>
      <c r="C23" s="147" t="s">
        <v>1333</v>
      </c>
      <c r="D23" s="26"/>
    </row>
    <row r="24" ht="24.95" customHeight="1" spans="1:4">
      <c r="A24" s="28" t="s">
        <v>1334</v>
      </c>
      <c r="B24" s="26"/>
      <c r="C24" s="147" t="s">
        <v>1335</v>
      </c>
      <c r="D24" s="26"/>
    </row>
    <row r="25" ht="24.95" customHeight="1" spans="1:4">
      <c r="A25" s="196" t="s">
        <v>1336</v>
      </c>
      <c r="B25" s="26"/>
      <c r="C25" s="197" t="s">
        <v>1337</v>
      </c>
      <c r="D25" s="26"/>
    </row>
    <row r="26" ht="24.95" customHeight="1" spans="1:4">
      <c r="A26" s="196" t="s">
        <v>1338</v>
      </c>
      <c r="B26" s="26"/>
      <c r="C26" s="147" t="s">
        <v>1339</v>
      </c>
      <c r="D26" s="26"/>
    </row>
    <row r="27" ht="24.95" customHeight="1" spans="1:4">
      <c r="A27" s="196" t="s">
        <v>1340</v>
      </c>
      <c r="B27" s="26"/>
      <c r="C27" s="147" t="s">
        <v>1341</v>
      </c>
      <c r="D27" s="26"/>
    </row>
    <row r="28" ht="24.95" customHeight="1" spans="1:4">
      <c r="A28" s="28" t="s">
        <v>1342</v>
      </c>
      <c r="B28" s="26"/>
      <c r="C28" s="197" t="s">
        <v>1343</v>
      </c>
      <c r="D28" s="26">
        <v>8639</v>
      </c>
    </row>
    <row r="29" ht="24.95" customHeight="1" spans="1:4">
      <c r="A29" s="28" t="s">
        <v>1344</v>
      </c>
      <c r="B29" s="26">
        <v>40000</v>
      </c>
      <c r="C29" s="197" t="s">
        <v>1345</v>
      </c>
      <c r="D29" s="26">
        <v>18481</v>
      </c>
    </row>
    <row r="30" ht="24.95" customHeight="1" spans="1:4">
      <c r="A30" s="25" t="s">
        <v>1346</v>
      </c>
      <c r="B30" s="26"/>
      <c r="C30" s="147" t="s">
        <v>1347</v>
      </c>
      <c r="D30" s="26">
        <v>860</v>
      </c>
    </row>
    <row r="31" ht="24.95" customHeight="1" spans="1:4">
      <c r="A31" s="25"/>
      <c r="B31" s="26"/>
      <c r="C31" s="147" t="s">
        <v>1348</v>
      </c>
      <c r="D31" s="26">
        <v>17621</v>
      </c>
    </row>
    <row r="32" ht="24.95" customHeight="1" spans="1:4">
      <c r="A32" s="198" t="s">
        <v>1349</v>
      </c>
      <c r="B32" s="185">
        <v>76500</v>
      </c>
      <c r="C32" s="198" t="s">
        <v>1350</v>
      </c>
      <c r="D32" s="185">
        <v>42988</v>
      </c>
    </row>
    <row r="33" ht="24.95" customHeight="1" spans="1:4">
      <c r="A33" s="199" t="s">
        <v>66</v>
      </c>
      <c r="B33" s="185">
        <v>4728</v>
      </c>
      <c r="C33" s="199" t="s">
        <v>155</v>
      </c>
      <c r="D33" s="185">
        <v>38240</v>
      </c>
    </row>
    <row r="34" ht="24.95" customHeight="1" spans="1:4">
      <c r="A34" s="196" t="s">
        <v>1351</v>
      </c>
      <c r="B34" s="26">
        <v>4728</v>
      </c>
      <c r="C34" s="196" t="s">
        <v>1352</v>
      </c>
      <c r="D34" s="26">
        <v>32</v>
      </c>
    </row>
    <row r="35" ht="24.95" customHeight="1" spans="1:4">
      <c r="A35" s="196" t="s">
        <v>1353</v>
      </c>
      <c r="B35" s="26"/>
      <c r="C35" s="196" t="s">
        <v>1354</v>
      </c>
      <c r="D35" s="26">
        <v>32</v>
      </c>
    </row>
    <row r="36" ht="24.95" customHeight="1" spans="1:4">
      <c r="A36" s="196"/>
      <c r="B36" s="26"/>
      <c r="C36" s="196" t="s">
        <v>1355</v>
      </c>
      <c r="D36" s="26">
        <v>38208</v>
      </c>
    </row>
    <row r="37" s="187" customFormat="1" ht="24.95" customHeight="1" spans="1:4">
      <c r="A37" s="199"/>
      <c r="B37" s="26"/>
      <c r="C37" s="196" t="s">
        <v>1356</v>
      </c>
      <c r="D37" s="26"/>
    </row>
    <row r="38" ht="24.95" customHeight="1" spans="1:4">
      <c r="A38" s="196"/>
      <c r="B38" s="26"/>
      <c r="C38" s="196" t="s">
        <v>1357</v>
      </c>
      <c r="D38" s="26"/>
    </row>
    <row r="39" ht="24.95" customHeight="1" spans="1:4">
      <c r="A39" s="196"/>
      <c r="B39" s="26"/>
      <c r="C39" s="196" t="s">
        <v>1358</v>
      </c>
      <c r="D39" s="26"/>
    </row>
    <row r="40" ht="24.95" customHeight="1" spans="1:4">
      <c r="A40" s="200" t="s">
        <v>123</v>
      </c>
      <c r="B40" s="185">
        <v>81228</v>
      </c>
      <c r="C40" s="200" t="s">
        <v>162</v>
      </c>
      <c r="D40" s="185">
        <v>81228</v>
      </c>
    </row>
    <row r="41" ht="20.1" customHeight="1"/>
    <row r="42" ht="20.1" customHeight="1"/>
    <row r="43" ht="20.1" customHeight="1"/>
    <row r="44" ht="20.1" customHeight="1"/>
    <row r="45" ht="20.1" customHeight="1"/>
    <row r="46" ht="20.1" customHeight="1"/>
    <row r="47" ht="20.1" customHeight="1"/>
    <row r="48" ht="21" customHeight="1"/>
    <row r="49" ht="20.1" customHeight="1"/>
  </sheetData>
  <mergeCells count="3">
    <mergeCell ref="A1:D1"/>
    <mergeCell ref="A3:B3"/>
    <mergeCell ref="C3:D3"/>
  </mergeCells>
  <pageMargins left="0.751388888888889" right="0.751388888888889" top="0.550694444444444" bottom="0.511805555555556" header="0.511805555555556" footer="0.511805555555556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43"/>
  <sheetViews>
    <sheetView workbookViewId="0">
      <selection activeCell="A1" sqref="A1:B1"/>
    </sheetView>
  </sheetViews>
  <sheetFormatPr defaultColWidth="9" defaultRowHeight="14.25" outlineLevelCol="1"/>
  <cols>
    <col min="1" max="1" width="51.5" style="3" customWidth="1"/>
    <col min="2" max="2" width="30.75" style="182" customWidth="1"/>
    <col min="3" max="16382" width="9" style="3"/>
  </cols>
  <sheetData>
    <row r="1" s="3" customFormat="1" ht="30" customHeight="1" spans="1:2">
      <c r="A1" s="4" t="s">
        <v>24</v>
      </c>
      <c r="B1" s="4"/>
    </row>
    <row r="2" s="3" customFormat="1" ht="20.1" customHeight="1" spans="1:2">
      <c r="A2" s="1"/>
      <c r="B2" s="23" t="s">
        <v>61</v>
      </c>
    </row>
    <row r="3" s="3" customFormat="1" ht="18" customHeight="1" spans="1:2">
      <c r="A3" s="7" t="s">
        <v>1295</v>
      </c>
      <c r="B3" s="186" t="s">
        <v>64</v>
      </c>
    </row>
    <row r="4" s="3" customFormat="1" ht="18" customHeight="1" spans="1:2">
      <c r="A4" s="28" t="s">
        <v>1296</v>
      </c>
      <c r="B4" s="26"/>
    </row>
    <row r="5" s="3" customFormat="1" ht="18" customHeight="1" spans="1:2">
      <c r="A5" s="28" t="s">
        <v>1298</v>
      </c>
      <c r="B5" s="26"/>
    </row>
    <row r="6" s="3" customFormat="1" ht="18" customHeight="1" spans="1:2">
      <c r="A6" s="28" t="s">
        <v>1300</v>
      </c>
      <c r="B6" s="26"/>
    </row>
    <row r="7" s="3" customFormat="1" ht="18" customHeight="1" spans="1:2">
      <c r="A7" s="28" t="s">
        <v>1302</v>
      </c>
      <c r="B7" s="26"/>
    </row>
    <row r="8" s="3" customFormat="1" ht="18" customHeight="1" spans="1:2">
      <c r="A8" s="28" t="s">
        <v>1304</v>
      </c>
      <c r="B8" s="26"/>
    </row>
    <row r="9" s="3" customFormat="1" ht="18" customHeight="1" spans="1:2">
      <c r="A9" s="28" t="s">
        <v>1306</v>
      </c>
      <c r="B9" s="26"/>
    </row>
    <row r="10" s="3" customFormat="1" ht="18" customHeight="1" spans="1:2">
      <c r="A10" s="28" t="s">
        <v>1308</v>
      </c>
      <c r="B10" s="26"/>
    </row>
    <row r="11" s="3" customFormat="1" ht="18" customHeight="1" spans="1:2">
      <c r="A11" s="28" t="s">
        <v>1310</v>
      </c>
      <c r="B11" s="26"/>
    </row>
    <row r="12" s="3" customFormat="1" ht="18" customHeight="1" spans="1:2">
      <c r="A12" s="28" t="s">
        <v>1312</v>
      </c>
      <c r="B12" s="26"/>
    </row>
    <row r="13" s="3" customFormat="1" ht="18" customHeight="1" spans="1:2">
      <c r="A13" s="28" t="s">
        <v>1314</v>
      </c>
      <c r="B13" s="26"/>
    </row>
    <row r="14" s="3" customFormat="1" ht="18" customHeight="1" spans="1:2">
      <c r="A14" s="28" t="s">
        <v>1316</v>
      </c>
      <c r="B14" s="26"/>
    </row>
    <row r="15" s="3" customFormat="1" ht="18" customHeight="1" spans="1:2">
      <c r="A15" s="28" t="s">
        <v>1318</v>
      </c>
      <c r="B15" s="26"/>
    </row>
    <row r="16" s="3" customFormat="1" ht="18" customHeight="1" spans="1:2">
      <c r="A16" s="28" t="s">
        <v>1320</v>
      </c>
      <c r="B16" s="26">
        <v>35000</v>
      </c>
    </row>
    <row r="17" s="3" customFormat="1" ht="18" customHeight="1" spans="1:2">
      <c r="A17" s="28" t="s">
        <v>1322</v>
      </c>
      <c r="B17" s="26"/>
    </row>
    <row r="18" s="3" customFormat="1" ht="18" customHeight="1" spans="1:2">
      <c r="A18" s="28" t="s">
        <v>1324</v>
      </c>
      <c r="B18" s="26"/>
    </row>
    <row r="19" s="3" customFormat="1" ht="18" customHeight="1" spans="1:2">
      <c r="A19" s="25" t="s">
        <v>1326</v>
      </c>
      <c r="B19" s="26"/>
    </row>
    <row r="20" s="3" customFormat="1" ht="18" customHeight="1" spans="1:2">
      <c r="A20" s="25" t="s">
        <v>1359</v>
      </c>
      <c r="B20" s="26"/>
    </row>
    <row r="21" s="3" customFormat="1" ht="18" customHeight="1" spans="1:2">
      <c r="A21" s="28" t="s">
        <v>1330</v>
      </c>
      <c r="B21" s="26">
        <v>900</v>
      </c>
    </row>
    <row r="22" s="3" customFormat="1" ht="18" customHeight="1" spans="1:2">
      <c r="A22" s="28" t="s">
        <v>1332</v>
      </c>
      <c r="B22" s="26">
        <v>600</v>
      </c>
    </row>
    <row r="23" s="3" customFormat="1" ht="18" customHeight="1" spans="1:2">
      <c r="A23" s="28" t="s">
        <v>1334</v>
      </c>
      <c r="B23" s="26"/>
    </row>
    <row r="24" s="3" customFormat="1" ht="18" customHeight="1" spans="1:2">
      <c r="A24" s="25" t="s">
        <v>1336</v>
      </c>
      <c r="B24" s="26"/>
    </row>
    <row r="25" s="3" customFormat="1" ht="18" customHeight="1" spans="1:2">
      <c r="A25" s="25" t="s">
        <v>1338</v>
      </c>
      <c r="B25" s="26"/>
    </row>
    <row r="26" s="3" customFormat="1" ht="18" customHeight="1" spans="1:2">
      <c r="A26" s="25" t="s">
        <v>1340</v>
      </c>
      <c r="B26" s="26"/>
    </row>
    <row r="27" s="3" customFormat="1" ht="18" customHeight="1" spans="1:2">
      <c r="A27" s="28" t="s">
        <v>1342</v>
      </c>
      <c r="B27" s="26"/>
    </row>
    <row r="28" s="3" customFormat="1" ht="18" customHeight="1" spans="1:2">
      <c r="A28" s="28" t="s">
        <v>1344</v>
      </c>
      <c r="B28" s="26">
        <v>40000</v>
      </c>
    </row>
    <row r="29" s="3" customFormat="1" ht="18" customHeight="1" spans="1:2">
      <c r="A29" s="25"/>
      <c r="B29" s="26"/>
    </row>
    <row r="30" s="3" customFormat="1" ht="18" customHeight="1" spans="1:2">
      <c r="A30" s="170" t="s">
        <v>1349</v>
      </c>
      <c r="B30" s="185">
        <v>76500</v>
      </c>
    </row>
    <row r="31" s="3" customFormat="1" ht="18" customHeight="1" spans="1:2">
      <c r="A31" s="28" t="s">
        <v>66</v>
      </c>
      <c r="B31" s="26">
        <v>4728</v>
      </c>
    </row>
    <row r="32" s="3" customFormat="1" ht="18" customHeight="1" spans="1:2">
      <c r="A32" s="25" t="s">
        <v>1360</v>
      </c>
      <c r="B32" s="26">
        <v>4728</v>
      </c>
    </row>
    <row r="33" s="3" customFormat="1" ht="18" customHeight="1" spans="1:2">
      <c r="A33" s="25" t="s">
        <v>1361</v>
      </c>
      <c r="B33" s="26"/>
    </row>
    <row r="34" s="3" customFormat="1" ht="18" customHeight="1" spans="1:2">
      <c r="A34" s="25" t="s">
        <v>1362</v>
      </c>
      <c r="B34" s="26"/>
    </row>
    <row r="35" s="3" customFormat="1" ht="18" customHeight="1" spans="1:2">
      <c r="A35" s="25" t="s">
        <v>1353</v>
      </c>
      <c r="B35" s="26"/>
    </row>
    <row r="36" s="3" customFormat="1" ht="18" customHeight="1" spans="1:2">
      <c r="A36" s="170" t="s">
        <v>123</v>
      </c>
      <c r="B36" s="185">
        <v>82188</v>
      </c>
    </row>
    <row r="37" s="3" customFormat="1" ht="18" customHeight="1" spans="2:2">
      <c r="B37" s="182"/>
    </row>
    <row r="38" s="3" customFormat="1" ht="18" customHeight="1" spans="2:2">
      <c r="B38" s="182"/>
    </row>
    <row r="39" s="3" customFormat="1" ht="18" customHeight="1" spans="2:2">
      <c r="B39" s="182"/>
    </row>
    <row r="40" s="3" customFormat="1" ht="18" customHeight="1" spans="2:2">
      <c r="B40" s="182"/>
    </row>
    <row r="41" s="3" customFormat="1" ht="20.1" customHeight="1" spans="2:2">
      <c r="B41" s="182"/>
    </row>
    <row r="42" s="3" customFormat="1" ht="21" customHeight="1" spans="2:2">
      <c r="B42" s="182"/>
    </row>
    <row r="43" s="3" customFormat="1" ht="20.1" customHeight="1" spans="2:2">
      <c r="B43" s="182"/>
    </row>
  </sheetData>
  <mergeCells count="1">
    <mergeCell ref="A1:B1"/>
  </mergeCells>
  <printOptions horizontalCentered="1"/>
  <pageMargins left="0.751388888888889" right="0.751388888888889" top="0.60625" bottom="0.60625" header="0.511805555555556" footer="0.511805555555556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37"/>
  <sheetViews>
    <sheetView workbookViewId="0">
      <selection activeCell="G39" sqref="G39"/>
    </sheetView>
  </sheetViews>
  <sheetFormatPr defaultColWidth="9" defaultRowHeight="14.25" outlineLevelCol="1"/>
  <cols>
    <col min="1" max="1" width="51.5" style="3" customWidth="1"/>
    <col min="2" max="2" width="30.75" style="182" customWidth="1"/>
    <col min="3" max="16382" width="9" style="3"/>
  </cols>
  <sheetData>
    <row r="1" s="3" customFormat="1" ht="30" customHeight="1" spans="1:2">
      <c r="A1" s="4" t="s">
        <v>25</v>
      </c>
      <c r="B1" s="4"/>
    </row>
    <row r="2" s="3" customFormat="1" ht="20.1" customHeight="1" spans="1:2">
      <c r="A2" s="1"/>
      <c r="B2" s="23" t="s">
        <v>61</v>
      </c>
    </row>
    <row r="3" s="3" customFormat="1" ht="18" customHeight="1" spans="1:2">
      <c r="A3" s="7" t="s">
        <v>1295</v>
      </c>
      <c r="B3" s="186" t="s">
        <v>64</v>
      </c>
    </row>
    <row r="4" s="3" customFormat="1" ht="18" customHeight="1" spans="1:2">
      <c r="A4" s="28" t="s">
        <v>1296</v>
      </c>
      <c r="B4" s="26"/>
    </row>
    <row r="5" s="3" customFormat="1" ht="18" customHeight="1" spans="1:2">
      <c r="A5" s="28" t="s">
        <v>1298</v>
      </c>
      <c r="B5" s="26"/>
    </row>
    <row r="6" s="3" customFormat="1" ht="18" customHeight="1" spans="1:2">
      <c r="A6" s="28" t="s">
        <v>1300</v>
      </c>
      <c r="B6" s="26"/>
    </row>
    <row r="7" s="3" customFormat="1" ht="18" customHeight="1" spans="1:2">
      <c r="A7" s="28" t="s">
        <v>1302</v>
      </c>
      <c r="B7" s="26"/>
    </row>
    <row r="8" s="3" customFormat="1" ht="18" customHeight="1" spans="1:2">
      <c r="A8" s="28" t="s">
        <v>1304</v>
      </c>
      <c r="B8" s="26"/>
    </row>
    <row r="9" s="3" customFormat="1" ht="18" customHeight="1" spans="1:2">
      <c r="A9" s="28" t="s">
        <v>1306</v>
      </c>
      <c r="B9" s="26"/>
    </row>
    <row r="10" s="3" customFormat="1" ht="18" customHeight="1" spans="1:2">
      <c r="A10" s="28" t="s">
        <v>1308</v>
      </c>
      <c r="B10" s="26"/>
    </row>
    <row r="11" s="3" customFormat="1" ht="18" customHeight="1" spans="1:2">
      <c r="A11" s="28" t="s">
        <v>1310</v>
      </c>
      <c r="B11" s="26"/>
    </row>
    <row r="12" s="3" customFormat="1" ht="18" customHeight="1" spans="1:2">
      <c r="A12" s="28" t="s">
        <v>1312</v>
      </c>
      <c r="B12" s="26"/>
    </row>
    <row r="13" s="3" customFormat="1" ht="18" customHeight="1" spans="1:2">
      <c r="A13" s="28" t="s">
        <v>1314</v>
      </c>
      <c r="B13" s="26"/>
    </row>
    <row r="14" s="3" customFormat="1" ht="18" customHeight="1" spans="1:2">
      <c r="A14" s="28" t="s">
        <v>1316</v>
      </c>
      <c r="B14" s="26"/>
    </row>
    <row r="15" s="3" customFormat="1" ht="18" customHeight="1" spans="1:2">
      <c r="A15" s="28" t="s">
        <v>1318</v>
      </c>
      <c r="B15" s="26"/>
    </row>
    <row r="16" s="3" customFormat="1" ht="18" customHeight="1" spans="1:2">
      <c r="A16" s="28" t="s">
        <v>1320</v>
      </c>
      <c r="B16" s="26">
        <v>35000</v>
      </c>
    </row>
    <row r="17" s="3" customFormat="1" ht="18" customHeight="1" spans="1:2">
      <c r="A17" s="28" t="s">
        <v>1322</v>
      </c>
      <c r="B17" s="26"/>
    </row>
    <row r="18" s="3" customFormat="1" ht="18" customHeight="1" spans="1:2">
      <c r="A18" s="28" t="s">
        <v>1324</v>
      </c>
      <c r="B18" s="26"/>
    </row>
    <row r="19" s="3" customFormat="1" ht="18" customHeight="1" spans="1:2">
      <c r="A19" s="25" t="s">
        <v>1326</v>
      </c>
      <c r="B19" s="26"/>
    </row>
    <row r="20" s="3" customFormat="1" ht="18" customHeight="1" spans="1:2">
      <c r="A20" s="25" t="s">
        <v>1359</v>
      </c>
      <c r="B20" s="26"/>
    </row>
    <row r="21" s="3" customFormat="1" ht="18" customHeight="1" spans="1:2">
      <c r="A21" s="28" t="s">
        <v>1330</v>
      </c>
      <c r="B21" s="26">
        <v>900</v>
      </c>
    </row>
    <row r="22" s="3" customFormat="1" ht="18" customHeight="1" spans="1:2">
      <c r="A22" s="28" t="s">
        <v>1332</v>
      </c>
      <c r="B22" s="26">
        <v>600</v>
      </c>
    </row>
    <row r="23" s="3" customFormat="1" ht="18" customHeight="1" spans="1:2">
      <c r="A23" s="28" t="s">
        <v>1334</v>
      </c>
      <c r="B23" s="26"/>
    </row>
    <row r="24" s="3" customFormat="1" ht="18" customHeight="1" spans="1:2">
      <c r="A24" s="25" t="s">
        <v>1336</v>
      </c>
      <c r="B24" s="26"/>
    </row>
    <row r="25" s="3" customFormat="1" ht="18" customHeight="1" spans="1:2">
      <c r="A25" s="25" t="s">
        <v>1338</v>
      </c>
      <c r="B25" s="26"/>
    </row>
    <row r="26" s="3" customFormat="1" ht="18" customHeight="1" spans="1:2">
      <c r="A26" s="25" t="s">
        <v>1340</v>
      </c>
      <c r="B26" s="26"/>
    </row>
    <row r="27" s="3" customFormat="1" ht="18" customHeight="1" spans="1:2">
      <c r="A27" s="28" t="s">
        <v>1342</v>
      </c>
      <c r="B27" s="26"/>
    </row>
    <row r="28" s="3" customFormat="1" ht="18" customHeight="1" spans="1:2">
      <c r="A28" s="28" t="s">
        <v>1344</v>
      </c>
      <c r="B28" s="26">
        <v>40000</v>
      </c>
    </row>
    <row r="29" s="3" customFormat="1" ht="18" customHeight="1" spans="1:2">
      <c r="A29" s="25"/>
      <c r="B29" s="26"/>
    </row>
    <row r="30" s="3" customFormat="1" ht="18" customHeight="1" spans="1:2">
      <c r="A30" s="170" t="s">
        <v>1349</v>
      </c>
      <c r="B30" s="185">
        <v>76500</v>
      </c>
    </row>
    <row r="31" s="3" customFormat="1" ht="18" customHeight="1" spans="2:2">
      <c r="B31" s="182"/>
    </row>
    <row r="32" s="3" customFormat="1" ht="18" customHeight="1" spans="2:2">
      <c r="B32" s="182"/>
    </row>
    <row r="33" s="3" customFormat="1" ht="18" customHeight="1" spans="2:2">
      <c r="B33" s="182"/>
    </row>
    <row r="34" s="3" customFormat="1" ht="18" customHeight="1" spans="2:2">
      <c r="B34" s="182"/>
    </row>
    <row r="35" s="3" customFormat="1" ht="20.1" customHeight="1" spans="2:2">
      <c r="B35" s="182"/>
    </row>
    <row r="36" s="3" customFormat="1" ht="21" customHeight="1" spans="2:2">
      <c r="B36" s="182"/>
    </row>
    <row r="37" s="3" customFormat="1" ht="20.1" customHeight="1" spans="2:2">
      <c r="B37" s="182"/>
    </row>
  </sheetData>
  <mergeCells count="1">
    <mergeCell ref="A1:B1"/>
  </mergeCells>
  <printOptions horizontalCentered="1"/>
  <pageMargins left="0.751388888888889" right="0.751388888888889" top="0.60625" bottom="0.60625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47"/>
  <sheetViews>
    <sheetView topLeftCell="A7" workbookViewId="0">
      <selection activeCell="G39" sqref="G39"/>
    </sheetView>
  </sheetViews>
  <sheetFormatPr defaultColWidth="9" defaultRowHeight="24.95" customHeight="1" outlineLevelCol="1"/>
  <cols>
    <col min="1" max="1" width="66.625" style="3" customWidth="1"/>
    <col min="2" max="2" width="20.375" style="182" customWidth="1"/>
    <col min="3" max="16382" width="9" style="3"/>
  </cols>
  <sheetData>
    <row r="1" s="3" customFormat="1" customHeight="1" spans="1:2">
      <c r="A1" s="4" t="s">
        <v>26</v>
      </c>
      <c r="B1" s="4"/>
    </row>
    <row r="2" s="3" customFormat="1" customHeight="1" spans="1:2">
      <c r="A2" s="183"/>
      <c r="B2" s="23" t="s">
        <v>61</v>
      </c>
    </row>
    <row r="3" s="3" customFormat="1" customHeight="1" spans="1:2">
      <c r="A3" s="16" t="s">
        <v>1295</v>
      </c>
      <c r="B3" s="184" t="s">
        <v>64</v>
      </c>
    </row>
    <row r="4" s="3" customFormat="1" customHeight="1" spans="1:2">
      <c r="A4" s="28" t="s">
        <v>1297</v>
      </c>
      <c r="B4" s="26">
        <v>52</v>
      </c>
    </row>
    <row r="5" s="3" customFormat="1" customHeight="1" spans="1:2">
      <c r="A5" s="25" t="s">
        <v>1299</v>
      </c>
      <c r="B5" s="26">
        <v>52</v>
      </c>
    </row>
    <row r="6" s="3" customFormat="1" customHeight="1" spans="1:2">
      <c r="A6" s="28" t="s">
        <v>1301</v>
      </c>
      <c r="B6" s="26"/>
    </row>
    <row r="7" s="3" customFormat="1" customHeight="1" spans="1:2">
      <c r="A7" s="25" t="s">
        <v>1303</v>
      </c>
      <c r="B7" s="26"/>
    </row>
    <row r="8" s="3" customFormat="1" customHeight="1" spans="1:2">
      <c r="A8" s="28" t="s">
        <v>1305</v>
      </c>
      <c r="B8" s="26"/>
    </row>
    <row r="9" s="3" customFormat="1" customHeight="1" spans="1:2">
      <c r="A9" s="28" t="s">
        <v>1307</v>
      </c>
      <c r="B9" s="26">
        <v>41499</v>
      </c>
    </row>
    <row r="10" s="3" customFormat="1" customHeight="1" spans="1:2">
      <c r="A10" s="25" t="s">
        <v>1309</v>
      </c>
      <c r="B10" s="26">
        <v>12000</v>
      </c>
    </row>
    <row r="11" s="3" customFormat="1" customHeight="1" spans="1:2">
      <c r="A11" s="25" t="s">
        <v>1311</v>
      </c>
      <c r="B11" s="26"/>
    </row>
    <row r="12" s="3" customFormat="1" customHeight="1" spans="1:2">
      <c r="A12" s="25" t="s">
        <v>1313</v>
      </c>
      <c r="B12" s="26"/>
    </row>
    <row r="13" s="3" customFormat="1" customHeight="1" spans="1:2">
      <c r="A13" s="25" t="s">
        <v>1315</v>
      </c>
      <c r="B13" s="26"/>
    </row>
    <row r="14" s="3" customFormat="1" customHeight="1" spans="1:2">
      <c r="A14" s="25" t="s">
        <v>1317</v>
      </c>
      <c r="B14" s="26"/>
    </row>
    <row r="15" s="3" customFormat="1" customHeight="1" spans="1:2">
      <c r="A15" s="25" t="s">
        <v>1319</v>
      </c>
      <c r="B15" s="26"/>
    </row>
    <row r="16" s="3" customFormat="1" customHeight="1" spans="1:2">
      <c r="A16" s="25" t="s">
        <v>1321</v>
      </c>
      <c r="B16" s="26"/>
    </row>
    <row r="17" s="3" customFormat="1" customHeight="1" spans="1:2">
      <c r="A17" s="25" t="s">
        <v>1323</v>
      </c>
      <c r="B17" s="26">
        <v>900</v>
      </c>
    </row>
    <row r="18" s="3" customFormat="1" customHeight="1" spans="1:2">
      <c r="A18" s="25" t="s">
        <v>1325</v>
      </c>
      <c r="B18" s="26">
        <v>600</v>
      </c>
    </row>
    <row r="19" s="3" customFormat="1" customHeight="1" spans="1:2">
      <c r="A19" s="28" t="s">
        <v>1327</v>
      </c>
      <c r="B19" s="26">
        <v>3816</v>
      </c>
    </row>
    <row r="20" s="3" customFormat="1" customHeight="1" spans="1:2">
      <c r="A20" s="25" t="s">
        <v>1329</v>
      </c>
      <c r="B20" s="26">
        <v>3816</v>
      </c>
    </row>
    <row r="21" s="3" customFormat="1" customHeight="1" spans="1:2">
      <c r="A21" s="28" t="s">
        <v>1331</v>
      </c>
      <c r="B21" s="26"/>
    </row>
    <row r="22" s="3" customFormat="1" customHeight="1" spans="1:2">
      <c r="A22" s="25" t="s">
        <v>1333</v>
      </c>
      <c r="B22" s="26"/>
    </row>
    <row r="23" s="3" customFormat="1" customHeight="1" spans="1:2">
      <c r="A23" s="25" t="s">
        <v>1335</v>
      </c>
      <c r="B23" s="26"/>
    </row>
    <row r="24" s="3" customFormat="1" customHeight="1" spans="1:2">
      <c r="A24" s="28" t="s">
        <v>1337</v>
      </c>
      <c r="B24" s="26"/>
    </row>
    <row r="25" s="3" customFormat="1" customHeight="1" spans="1:2">
      <c r="A25" s="25" t="s">
        <v>1339</v>
      </c>
      <c r="B25" s="26"/>
    </row>
    <row r="26" s="3" customFormat="1" customHeight="1" spans="1:2">
      <c r="A26" s="25" t="s">
        <v>1341</v>
      </c>
      <c r="B26" s="26"/>
    </row>
    <row r="27" s="3" customFormat="1" customHeight="1" spans="1:2">
      <c r="A27" s="28" t="s">
        <v>1343</v>
      </c>
      <c r="B27" s="26">
        <v>8639</v>
      </c>
    </row>
    <row r="28" s="3" customFormat="1" customHeight="1" spans="1:2">
      <c r="A28" s="28" t="s">
        <v>1345</v>
      </c>
      <c r="B28" s="26">
        <v>18481</v>
      </c>
    </row>
    <row r="29" s="3" customFormat="1" customHeight="1" spans="1:2">
      <c r="A29" s="25" t="s">
        <v>1347</v>
      </c>
      <c r="B29" s="26">
        <v>860</v>
      </c>
    </row>
    <row r="30" s="3" customFormat="1" customHeight="1" spans="1:2">
      <c r="A30" s="25" t="s">
        <v>1348</v>
      </c>
      <c r="B30" s="26">
        <v>17621</v>
      </c>
    </row>
    <row r="31" s="3" customFormat="1" customHeight="1" spans="1:2">
      <c r="A31" s="170" t="s">
        <v>1350</v>
      </c>
      <c r="B31" s="185">
        <v>42988</v>
      </c>
    </row>
    <row r="32" s="3" customFormat="1" customHeight="1" spans="1:2">
      <c r="A32" s="28" t="s">
        <v>155</v>
      </c>
      <c r="B32" s="185">
        <v>38240</v>
      </c>
    </row>
    <row r="33" s="3" customFormat="1" customHeight="1" spans="1:2">
      <c r="A33" s="25" t="s">
        <v>1352</v>
      </c>
      <c r="B33" s="26">
        <v>32</v>
      </c>
    </row>
    <row r="34" s="3" customFormat="1" customHeight="1" spans="1:2">
      <c r="A34" s="25" t="s">
        <v>1354</v>
      </c>
      <c r="B34" s="26">
        <v>32</v>
      </c>
    </row>
    <row r="35" s="181" customFormat="1" customHeight="1" spans="1:2">
      <c r="A35" s="25" t="s">
        <v>1355</v>
      </c>
      <c r="B35" s="26">
        <v>38208</v>
      </c>
    </row>
    <row r="36" s="3" customFormat="1" customHeight="1" spans="1:2">
      <c r="A36" s="25" t="s">
        <v>1356</v>
      </c>
      <c r="B36" s="26"/>
    </row>
    <row r="37" s="3" customFormat="1" customHeight="1" spans="1:2">
      <c r="A37" s="25" t="s">
        <v>1357</v>
      </c>
      <c r="B37" s="26"/>
    </row>
    <row r="38" s="3" customFormat="1" customHeight="1" spans="1:2">
      <c r="A38" s="25" t="s">
        <v>1358</v>
      </c>
      <c r="B38" s="26"/>
    </row>
    <row r="39" s="3" customFormat="1" customHeight="1" spans="1:2">
      <c r="A39" s="170" t="s">
        <v>162</v>
      </c>
      <c r="B39" s="185">
        <v>81228</v>
      </c>
    </row>
    <row r="40" s="3" customFormat="1" customHeight="1" spans="2:2">
      <c r="B40" s="182"/>
    </row>
    <row r="41" s="3" customFormat="1" customHeight="1" spans="2:2">
      <c r="B41" s="182"/>
    </row>
    <row r="42" s="3" customFormat="1" customHeight="1" spans="2:2">
      <c r="B42" s="182"/>
    </row>
    <row r="43" s="3" customFormat="1" customHeight="1" spans="2:2">
      <c r="B43" s="182"/>
    </row>
    <row r="44" s="3" customFormat="1" customHeight="1" spans="2:2">
      <c r="B44" s="182"/>
    </row>
    <row r="45" s="3" customFormat="1" customHeight="1" spans="2:2">
      <c r="B45" s="182"/>
    </row>
    <row r="46" s="3" customFormat="1" customHeight="1" spans="2:2">
      <c r="B46" s="182"/>
    </row>
    <row r="47" s="3" customFormat="1" customHeight="1" spans="2:2">
      <c r="B47" s="182"/>
    </row>
  </sheetData>
  <mergeCells count="1">
    <mergeCell ref="A1:B1"/>
  </mergeCells>
  <printOptions horizontalCentered="1"/>
  <pageMargins left="0.751388888888889" right="0.751388888888889" top="0.60625" bottom="0.409027777777778" header="0.511805555555556" footer="0.511805555555556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12"/>
  <sheetViews>
    <sheetView workbookViewId="0">
      <selection activeCell="G39" sqref="G39"/>
    </sheetView>
  </sheetViews>
  <sheetFormatPr defaultColWidth="7" defaultRowHeight="35.1" customHeight="1" outlineLevelCol="1"/>
  <cols>
    <col min="1" max="1" width="39.5" style="123" customWidth="1"/>
    <col min="2" max="2" width="35" style="123" customWidth="1"/>
    <col min="3" max="16384" width="7" style="97"/>
  </cols>
  <sheetData>
    <row r="1" customHeight="1" spans="1:2">
      <c r="A1" s="4" t="s">
        <v>27</v>
      </c>
      <c r="B1" s="4"/>
    </row>
    <row r="2" ht="15.95" customHeight="1" spans="1:2">
      <c r="A2" s="172"/>
      <c r="B2" s="173"/>
    </row>
    <row r="3" ht="17.1" customHeight="1" spans="1:2">
      <c r="A3" s="172"/>
      <c r="B3" s="173" t="s">
        <v>1276</v>
      </c>
    </row>
    <row r="4" s="94" customFormat="1" ht="39.95" customHeight="1" spans="1:2">
      <c r="A4" s="174" t="s">
        <v>1363</v>
      </c>
      <c r="B4" s="175" t="s">
        <v>64</v>
      </c>
    </row>
    <row r="5" ht="39.95" customHeight="1" spans="1:2">
      <c r="A5" s="176" t="s">
        <v>1364</v>
      </c>
      <c r="B5" s="177">
        <v>42988</v>
      </c>
    </row>
    <row r="6" ht="39.95" customHeight="1" spans="1:2">
      <c r="A6" s="176" t="s">
        <v>1365</v>
      </c>
      <c r="B6" s="177">
        <v>32</v>
      </c>
    </row>
    <row r="7" ht="39.95" customHeight="1" spans="1:2">
      <c r="A7" s="176" t="s">
        <v>1366</v>
      </c>
      <c r="B7" s="177">
        <v>38208</v>
      </c>
    </row>
    <row r="8" ht="39.95" customHeight="1" spans="1:2">
      <c r="A8" s="176" t="s">
        <v>1367</v>
      </c>
      <c r="B8" s="177"/>
    </row>
    <row r="9" ht="39.95" customHeight="1" spans="1:2">
      <c r="A9" s="176" t="s">
        <v>1368</v>
      </c>
      <c r="B9" s="177"/>
    </row>
    <row r="10" ht="39.95" customHeight="1" spans="1:2">
      <c r="A10" s="178" t="s">
        <v>1187</v>
      </c>
      <c r="B10" s="179">
        <f>B7+B8+B6+B5+B9</f>
        <v>81228</v>
      </c>
    </row>
    <row r="11" ht="27" customHeight="1" spans="1:2">
      <c r="A11" s="180"/>
      <c r="B11" s="180"/>
    </row>
    <row r="12" ht="24.95" customHeight="1" spans="1:2">
      <c r="A12" s="110"/>
      <c r="B12" s="110"/>
    </row>
  </sheetData>
  <mergeCells count="3">
    <mergeCell ref="A1:B1"/>
    <mergeCell ref="A11:B11"/>
    <mergeCell ref="A12:B12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22"/>
  <sheetViews>
    <sheetView zoomScale="130" zoomScaleNormal="130" workbookViewId="0">
      <selection activeCell="G39" sqref="G39"/>
    </sheetView>
  </sheetViews>
  <sheetFormatPr defaultColWidth="9" defaultRowHeight="14.25" outlineLevelCol="1"/>
  <cols>
    <col min="1" max="1" width="57.625" style="21" customWidth="1"/>
    <col min="2" max="2" width="22.75" style="21" customWidth="1"/>
    <col min="3" max="3" width="39.375" style="21" customWidth="1"/>
    <col min="4" max="4" width="16" style="21" customWidth="1"/>
    <col min="5" max="243" width="9" style="21" customWidth="1"/>
    <col min="244" max="16371" width="9" style="21"/>
  </cols>
  <sheetData>
    <row r="1" s="20" customFormat="1" ht="30" customHeight="1" spans="1:2">
      <c r="A1" s="4" t="s">
        <v>1369</v>
      </c>
      <c r="B1" s="4"/>
    </row>
    <row r="2" s="21" customFormat="1" ht="22.5" customHeight="1" spans="1:2">
      <c r="A2" s="22"/>
      <c r="B2" s="23" t="s">
        <v>61</v>
      </c>
    </row>
    <row r="3" s="21" customFormat="1" ht="22.5" customHeight="1" spans="1:2">
      <c r="A3" s="24" t="s">
        <v>1370</v>
      </c>
      <c r="B3" s="24" t="s">
        <v>64</v>
      </c>
    </row>
    <row r="4" s="21" customFormat="1" ht="22.5" customHeight="1" spans="1:2">
      <c r="A4" s="28" t="s">
        <v>495</v>
      </c>
      <c r="B4" s="169">
        <v>52</v>
      </c>
    </row>
    <row r="5" s="21" customFormat="1" ht="22.5" customHeight="1" spans="1:2">
      <c r="A5" s="25" t="s">
        <v>1299</v>
      </c>
      <c r="B5" s="169">
        <v>52</v>
      </c>
    </row>
    <row r="6" s="21" customFormat="1" ht="22.5" customHeight="1" spans="1:2">
      <c r="A6" s="28" t="s">
        <v>537</v>
      </c>
      <c r="B6" s="169"/>
    </row>
    <row r="7" s="21" customFormat="1" ht="24" customHeight="1" spans="1:2">
      <c r="A7" s="25" t="s">
        <v>1371</v>
      </c>
      <c r="B7" s="169"/>
    </row>
    <row r="8" s="21" customFormat="1" ht="24" customHeight="1" spans="1:2">
      <c r="A8" s="28" t="s">
        <v>800</v>
      </c>
      <c r="B8" s="169">
        <v>3816</v>
      </c>
    </row>
    <row r="9" s="21" customFormat="1" ht="24" customHeight="1" spans="1:2">
      <c r="A9" s="25" t="s">
        <v>1372</v>
      </c>
      <c r="B9" s="169">
        <v>3816</v>
      </c>
    </row>
    <row r="10" s="21" customFormat="1" ht="22.5" customHeight="1" spans="1:2">
      <c r="A10" s="28" t="s">
        <v>1373</v>
      </c>
      <c r="B10" s="169">
        <v>18481</v>
      </c>
    </row>
    <row r="11" s="21" customFormat="1" ht="22.5" customHeight="1" spans="1:2">
      <c r="A11" s="25" t="s">
        <v>1374</v>
      </c>
      <c r="B11" s="169"/>
    </row>
    <row r="12" s="21" customFormat="1" ht="22.5" customHeight="1" spans="1:2">
      <c r="A12" s="25" t="s">
        <v>1347</v>
      </c>
      <c r="B12" s="169">
        <v>860</v>
      </c>
    </row>
    <row r="13" s="21" customFormat="1" ht="22.5" customHeight="1" spans="1:2">
      <c r="A13" s="25" t="s">
        <v>1348</v>
      </c>
      <c r="B13" s="169">
        <v>17621</v>
      </c>
    </row>
    <row r="14" s="21" customFormat="1" ht="22.5" customHeight="1" spans="1:2">
      <c r="A14" s="170" t="s">
        <v>1350</v>
      </c>
      <c r="B14" s="171">
        <f>B4+B6+B8+B10</f>
        <v>22349</v>
      </c>
    </row>
    <row r="15" s="21" customFormat="1"/>
    <row r="16" s="21" customFormat="1"/>
    <row r="17" s="21" customFormat="1"/>
    <row r="18" s="21" customFormat="1"/>
    <row r="19" s="21" customFormat="1"/>
    <row r="20" s="21" customFormat="1"/>
    <row r="21" s="21" customFormat="1"/>
    <row r="22" s="21" customFormat="1"/>
  </sheetData>
  <mergeCells count="1">
    <mergeCell ref="A1:B1"/>
  </mergeCells>
  <pageMargins left="0.75" right="0.75" top="1" bottom="1" header="0.511805555555556" footer="0.511805555555556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B21"/>
  <sheetViews>
    <sheetView workbookViewId="0">
      <selection activeCell="G39" sqref="G39"/>
    </sheetView>
  </sheetViews>
  <sheetFormatPr defaultColWidth="6.75" defaultRowHeight="12.75" outlineLevelCol="1"/>
  <cols>
    <col min="1" max="1" width="46.625" style="96" customWidth="1"/>
    <col min="2" max="2" width="30.25" style="96" customWidth="1"/>
    <col min="3" max="16384" width="6.75" style="97"/>
  </cols>
  <sheetData>
    <row r="1" ht="51" customHeight="1" spans="1:2">
      <c r="A1" s="4" t="s">
        <v>1375</v>
      </c>
      <c r="B1" s="4"/>
    </row>
    <row r="2" ht="18.95" customHeight="1" spans="1:2">
      <c r="A2" s="167"/>
      <c r="B2" s="118"/>
    </row>
    <row r="3" ht="15" customHeight="1" spans="2:2">
      <c r="B3" s="118" t="s">
        <v>61</v>
      </c>
    </row>
    <row r="4" s="114" customFormat="1" ht="21.95" customHeight="1" spans="1:2">
      <c r="A4" s="119" t="s">
        <v>1376</v>
      </c>
      <c r="B4" s="119" t="s">
        <v>1377</v>
      </c>
    </row>
    <row r="5" s="115" customFormat="1" ht="24.95" customHeight="1" spans="1:2">
      <c r="A5" s="119" t="s">
        <v>1378</v>
      </c>
      <c r="B5" s="120"/>
    </row>
    <row r="6" s="115" customFormat="1" ht="24.95" customHeight="1" spans="1:2">
      <c r="A6" s="121" t="s">
        <v>1280</v>
      </c>
      <c r="B6" s="168"/>
    </row>
    <row r="7" s="115" customFormat="1" ht="24.95" customHeight="1" spans="1:2">
      <c r="A7" s="121" t="s">
        <v>1281</v>
      </c>
      <c r="B7" s="168"/>
    </row>
    <row r="8" s="115" customFormat="1" ht="24.95" customHeight="1" spans="1:2">
      <c r="A8" s="121" t="s">
        <v>1282</v>
      </c>
      <c r="B8" s="168"/>
    </row>
    <row r="9" s="115" customFormat="1" ht="24.95" customHeight="1" spans="1:2">
      <c r="A9" s="121" t="s">
        <v>1283</v>
      </c>
      <c r="B9" s="168"/>
    </row>
    <row r="10" s="115" customFormat="1" ht="24.95" customHeight="1" spans="1:2">
      <c r="A10" s="121" t="s">
        <v>1284</v>
      </c>
      <c r="B10" s="168"/>
    </row>
    <row r="11" s="115" customFormat="1" ht="24.95" customHeight="1" spans="1:2">
      <c r="A11" s="121" t="s">
        <v>1285</v>
      </c>
      <c r="B11" s="168"/>
    </row>
    <row r="12" s="115" customFormat="1" ht="24.95" customHeight="1" spans="1:2">
      <c r="A12" s="121" t="s">
        <v>1286</v>
      </c>
      <c r="B12" s="168"/>
    </row>
    <row r="13" s="115" customFormat="1" ht="24.95" customHeight="1" spans="1:2">
      <c r="A13" s="121" t="s">
        <v>1287</v>
      </c>
      <c r="B13" s="168"/>
    </row>
    <row r="14" s="115" customFormat="1" ht="24.95" customHeight="1" spans="1:2">
      <c r="A14" s="121" t="s">
        <v>1288</v>
      </c>
      <c r="B14" s="168"/>
    </row>
    <row r="15" s="115" customFormat="1" ht="24.95" customHeight="1" spans="1:2">
      <c r="A15" s="121" t="s">
        <v>1289</v>
      </c>
      <c r="B15" s="168"/>
    </row>
    <row r="16" s="115" customFormat="1" ht="24.95" customHeight="1" spans="1:2">
      <c r="A16" s="121" t="s">
        <v>1290</v>
      </c>
      <c r="B16" s="168"/>
    </row>
    <row r="17" s="115" customFormat="1" ht="24.95" customHeight="1" spans="1:2">
      <c r="A17" s="121" t="s">
        <v>1291</v>
      </c>
      <c r="B17" s="168"/>
    </row>
    <row r="18" ht="30" customHeight="1" spans="1:2">
      <c r="A18" s="123" t="s">
        <v>1292</v>
      </c>
      <c r="B18" s="95"/>
    </row>
    <row r="19" ht="20.1" customHeight="1"/>
    <row r="20" ht="20.1" customHeight="1"/>
    <row r="21" ht="20.1" customHeight="1"/>
  </sheetData>
  <mergeCells count="2">
    <mergeCell ref="A1:B1"/>
    <mergeCell ref="A18:B18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N36"/>
  <sheetViews>
    <sheetView showZeros="0" topLeftCell="A4" workbookViewId="0">
      <selection activeCell="G39" sqref="G39"/>
    </sheetView>
  </sheetViews>
  <sheetFormatPr defaultColWidth="6.75" defaultRowHeight="13.5"/>
  <cols>
    <col min="1" max="1" width="42.375" style="153" customWidth="1"/>
    <col min="2" max="2" width="14.25" style="154" customWidth="1"/>
    <col min="3" max="14" width="6.625" style="96" customWidth="1"/>
    <col min="15" max="15" width="6.625" style="97" customWidth="1"/>
    <col min="16" max="16381" width="6.75" style="97"/>
  </cols>
  <sheetData>
    <row r="1" ht="33" customHeight="1" spans="1:14">
      <c r="A1" s="100" t="s">
        <v>30</v>
      </c>
      <c r="B1" s="155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</row>
    <row r="2" ht="20.1" customHeight="1" spans="1:14">
      <c r="A2" s="156"/>
      <c r="B2" s="157"/>
      <c r="C2" s="98"/>
      <c r="D2" s="98"/>
      <c r="E2" s="98"/>
      <c r="F2" s="98"/>
      <c r="G2" s="98"/>
      <c r="H2" s="98"/>
      <c r="I2" s="98"/>
      <c r="J2" s="98"/>
      <c r="K2" s="98"/>
      <c r="L2" s="98"/>
      <c r="M2" s="166"/>
      <c r="N2" s="166"/>
    </row>
    <row r="3" ht="14.25" customHeight="1" spans="2:14">
      <c r="B3" s="157"/>
      <c r="G3" s="102"/>
      <c r="L3" s="113" t="s">
        <v>61</v>
      </c>
      <c r="M3" s="113"/>
      <c r="N3" s="113"/>
    </row>
    <row r="4" s="94" customFormat="1" ht="21.95" customHeight="1" spans="1:14">
      <c r="A4" s="103" t="s">
        <v>1363</v>
      </c>
      <c r="B4" s="158" t="s">
        <v>1187</v>
      </c>
      <c r="C4" s="104" t="s">
        <v>1379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</row>
    <row r="5" s="94" customFormat="1" ht="66.95" customHeight="1" spans="1:14">
      <c r="A5" s="103"/>
      <c r="B5" s="158"/>
      <c r="C5" s="103" t="s">
        <v>1280</v>
      </c>
      <c r="D5" s="103" t="s">
        <v>1281</v>
      </c>
      <c r="E5" s="103" t="s">
        <v>1282</v>
      </c>
      <c r="F5" s="103" t="s">
        <v>1283</v>
      </c>
      <c r="G5" s="103" t="s">
        <v>1284</v>
      </c>
      <c r="H5" s="103" t="s">
        <v>1285</v>
      </c>
      <c r="I5" s="103" t="s">
        <v>1286</v>
      </c>
      <c r="J5" s="103" t="s">
        <v>1287</v>
      </c>
      <c r="K5" s="103" t="s">
        <v>1288</v>
      </c>
      <c r="L5" s="103" t="s">
        <v>1289</v>
      </c>
      <c r="M5" s="103" t="s">
        <v>1290</v>
      </c>
      <c r="N5" s="103" t="s">
        <v>1291</v>
      </c>
    </row>
    <row r="6" ht="20.1" customHeight="1" spans="1:14">
      <c r="A6" s="159" t="s">
        <v>1380</v>
      </c>
      <c r="B6" s="160">
        <v>4728</v>
      </c>
      <c r="C6" s="161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</row>
    <row r="7" ht="20.1" customHeight="1" spans="1:14">
      <c r="A7" s="159" t="s">
        <v>1381</v>
      </c>
      <c r="B7" s="160"/>
      <c r="C7" s="107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</row>
    <row r="8" ht="20.1" customHeight="1" spans="1:14">
      <c r="A8" s="159" t="s">
        <v>1382</v>
      </c>
      <c r="B8" s="160">
        <v>52</v>
      </c>
      <c r="C8" s="107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</row>
    <row r="9" ht="20.1" customHeight="1" spans="1:14">
      <c r="A9" s="159" t="s">
        <v>1383</v>
      </c>
      <c r="B9" s="160"/>
      <c r="C9" s="162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</row>
    <row r="10" ht="20.1" customHeight="1" spans="1:14">
      <c r="A10" s="159" t="s">
        <v>1384</v>
      </c>
      <c r="B10" s="160"/>
      <c r="C10" s="162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</row>
    <row r="11" ht="20.1" customHeight="1" spans="1:14">
      <c r="A11" s="159" t="s">
        <v>1385</v>
      </c>
      <c r="B11" s="160"/>
      <c r="C11" s="162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</row>
    <row r="12" ht="20.1" customHeight="1" spans="1:14">
      <c r="A12" s="159" t="s">
        <v>1386</v>
      </c>
      <c r="B12" s="160"/>
      <c r="C12" s="162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</row>
    <row r="13" ht="20.1" customHeight="1" spans="1:14">
      <c r="A13" s="159" t="s">
        <v>1387</v>
      </c>
      <c r="B13" s="160"/>
      <c r="C13" s="162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</row>
    <row r="14" ht="20.1" customHeight="1" spans="1:14">
      <c r="A14" s="159" t="s">
        <v>1388</v>
      </c>
      <c r="B14" s="160"/>
      <c r="C14" s="107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</row>
    <row r="15" ht="20.1" customHeight="1" spans="1:14">
      <c r="A15" s="159" t="s">
        <v>1389</v>
      </c>
      <c r="B15" s="160"/>
      <c r="C15" s="162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</row>
    <row r="16" ht="20.1" customHeight="1" spans="1:14">
      <c r="A16" s="159" t="s">
        <v>1390</v>
      </c>
      <c r="B16" s="160"/>
      <c r="C16" s="163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</row>
    <row r="17" ht="20.1" customHeight="1" spans="1:14">
      <c r="A17" s="159" t="s">
        <v>1391</v>
      </c>
      <c r="B17" s="160"/>
      <c r="C17" s="162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</row>
    <row r="18" ht="20.1" customHeight="1" spans="1:14">
      <c r="A18" s="159" t="s">
        <v>1392</v>
      </c>
      <c r="B18" s="160"/>
      <c r="C18" s="162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</row>
    <row r="19" ht="20.1" customHeight="1" spans="1:14">
      <c r="A19" s="159" t="s">
        <v>1393</v>
      </c>
      <c r="B19" s="160"/>
      <c r="C19" s="162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</row>
    <row r="20" ht="20.1" customHeight="1" spans="1:14">
      <c r="A20" s="159" t="s">
        <v>1394</v>
      </c>
      <c r="B20" s="160"/>
      <c r="C20" s="162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</row>
    <row r="21" ht="20.1" customHeight="1" spans="1:14">
      <c r="A21" s="159" t="s">
        <v>1395</v>
      </c>
      <c r="B21" s="160">
        <v>3816</v>
      </c>
      <c r="C21" s="162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</row>
    <row r="22" ht="20.1" customHeight="1" spans="1:14">
      <c r="A22" s="159" t="s">
        <v>1396</v>
      </c>
      <c r="B22" s="160"/>
      <c r="C22" s="162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</row>
    <row r="23" ht="20.1" customHeight="1" spans="1:14">
      <c r="A23" s="159" t="s">
        <v>1397</v>
      </c>
      <c r="B23" s="160"/>
      <c r="C23" s="162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</row>
    <row r="24" ht="20.1" customHeight="1" spans="1:14">
      <c r="A24" s="159" t="s">
        <v>1398</v>
      </c>
      <c r="B24" s="160"/>
      <c r="C24" s="162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</row>
    <row r="25" ht="20.1" customHeight="1" spans="1:14">
      <c r="A25" s="159" t="s">
        <v>1399</v>
      </c>
      <c r="B25" s="160"/>
      <c r="C25" s="162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</row>
    <row r="26" ht="20.1" customHeight="1" spans="1:14">
      <c r="A26" s="159" t="s">
        <v>1400</v>
      </c>
      <c r="B26" s="160"/>
      <c r="C26" s="162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</row>
    <row r="27" ht="20.1" customHeight="1" spans="1:14">
      <c r="A27" s="159" t="s">
        <v>1401</v>
      </c>
      <c r="B27" s="160"/>
      <c r="C27" s="162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</row>
    <row r="28" ht="20.1" customHeight="1" spans="1:14">
      <c r="A28" s="159" t="s">
        <v>1402</v>
      </c>
      <c r="B28" s="160"/>
      <c r="C28" s="162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</row>
    <row r="29" ht="20.1" customHeight="1" spans="1:14">
      <c r="A29" s="159" t="s">
        <v>1403</v>
      </c>
      <c r="B29" s="160"/>
      <c r="C29" s="162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</row>
    <row r="30" ht="20.1" customHeight="1" spans="1:14">
      <c r="A30" s="159" t="s">
        <v>1404</v>
      </c>
      <c r="B30" s="160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</row>
    <row r="31" ht="20.1" customHeight="1" spans="1:14">
      <c r="A31" s="159" t="s">
        <v>1405</v>
      </c>
      <c r="B31" s="160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</row>
    <row r="32" ht="20.1" customHeight="1" spans="1:14">
      <c r="A32" s="159" t="s">
        <v>1406</v>
      </c>
      <c r="B32" s="160">
        <v>860</v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</row>
    <row r="33" ht="20.1" customHeight="1" spans="1:14">
      <c r="A33" s="159" t="s">
        <v>1407</v>
      </c>
      <c r="B33" s="160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</row>
    <row r="34" ht="20.1" customHeight="1" spans="1:14">
      <c r="A34" s="164" t="s">
        <v>1408</v>
      </c>
      <c r="B34" s="160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</row>
    <row r="36" spans="1:2">
      <c r="A36" s="123" t="s">
        <v>1292</v>
      </c>
      <c r="B36" s="165"/>
    </row>
  </sheetData>
  <mergeCells count="7">
    <mergeCell ref="A1:N1"/>
    <mergeCell ref="M2:N2"/>
    <mergeCell ref="L3:N3"/>
    <mergeCell ref="C4:N4"/>
    <mergeCell ref="A36:B36"/>
    <mergeCell ref="A4:A5"/>
    <mergeCell ref="B4:B5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D28"/>
  <sheetViews>
    <sheetView workbookViewId="0">
      <selection activeCell="G39" sqref="G39"/>
    </sheetView>
  </sheetViews>
  <sheetFormatPr defaultColWidth="6.875" defaultRowHeight="24.95" customHeight="1" outlineLevelCol="3"/>
  <cols>
    <col min="1" max="1" width="41.75" style="138" customWidth="1"/>
    <col min="2" max="2" width="22" style="138" customWidth="1"/>
    <col min="3" max="3" width="47.625" style="138" customWidth="1"/>
    <col min="4" max="4" width="19.875" style="138" customWidth="1"/>
    <col min="5" max="16382" width="6.875" style="138"/>
  </cols>
  <sheetData>
    <row r="1" s="138" customFormat="1" ht="15" customHeight="1" spans="1:4">
      <c r="A1" s="4" t="s">
        <v>33</v>
      </c>
      <c r="B1" s="4"/>
      <c r="C1" s="4"/>
      <c r="D1" s="4"/>
    </row>
    <row r="2" s="138" customFormat="1" ht="15" customHeight="1" spans="1:4">
      <c r="A2" s="4"/>
      <c r="B2" s="4"/>
      <c r="C2" s="4"/>
      <c r="D2" s="4"/>
    </row>
    <row r="3" s="138" customFormat="1" customHeight="1" spans="1:4">
      <c r="A3" s="52"/>
      <c r="B3" s="52"/>
      <c r="C3" s="52"/>
      <c r="D3" s="150" t="s">
        <v>61</v>
      </c>
    </row>
    <row r="4" s="138" customFormat="1" customHeight="1" spans="1:4">
      <c r="A4" s="151" t="s">
        <v>1409</v>
      </c>
      <c r="B4" s="152"/>
      <c r="C4" s="31" t="s">
        <v>1410</v>
      </c>
      <c r="D4" s="31"/>
    </row>
    <row r="5" s="138" customFormat="1" customHeight="1" spans="1:4">
      <c r="A5" s="31" t="s">
        <v>1228</v>
      </c>
      <c r="B5" s="31" t="s">
        <v>1411</v>
      </c>
      <c r="C5" s="31" t="s">
        <v>1228</v>
      </c>
      <c r="D5" s="31" t="s">
        <v>1411</v>
      </c>
    </row>
    <row r="6" s="139" customFormat="1" customHeight="1" spans="1:4">
      <c r="A6" s="147" t="s">
        <v>1412</v>
      </c>
      <c r="B6" s="145"/>
      <c r="C6" s="147" t="s">
        <v>1413</v>
      </c>
      <c r="D6" s="145"/>
    </row>
    <row r="7" s="139" customFormat="1" customHeight="1" spans="1:4">
      <c r="A7" s="147" t="s">
        <v>1414</v>
      </c>
      <c r="B7" s="145"/>
      <c r="C7" s="147" t="s">
        <v>1415</v>
      </c>
      <c r="D7" s="145"/>
    </row>
    <row r="8" s="139" customFormat="1" customHeight="1" spans="1:4">
      <c r="A8" s="147" t="s">
        <v>1416</v>
      </c>
      <c r="B8" s="145"/>
      <c r="C8" s="147" t="s">
        <v>1417</v>
      </c>
      <c r="D8" s="145"/>
    </row>
    <row r="9" s="139" customFormat="1" customHeight="1" spans="1:4">
      <c r="A9" s="147" t="s">
        <v>1418</v>
      </c>
      <c r="B9" s="145"/>
      <c r="C9" s="147" t="s">
        <v>1419</v>
      </c>
      <c r="D9" s="145"/>
    </row>
    <row r="10" s="139" customFormat="1" customHeight="1" spans="1:4">
      <c r="A10" s="147" t="s">
        <v>1420</v>
      </c>
      <c r="B10" s="145"/>
      <c r="C10" s="147" t="s">
        <v>1421</v>
      </c>
      <c r="D10" s="145"/>
    </row>
    <row r="11" s="139" customFormat="1" customHeight="1" spans="1:4">
      <c r="A11" s="147" t="s">
        <v>1422</v>
      </c>
      <c r="B11" s="145"/>
      <c r="C11" s="147" t="s">
        <v>1423</v>
      </c>
      <c r="D11" s="145">
        <v>280</v>
      </c>
    </row>
    <row r="12" s="139" customFormat="1" customHeight="1" spans="1:4">
      <c r="A12" s="147" t="s">
        <v>1424</v>
      </c>
      <c r="B12" s="145"/>
      <c r="C12" s="147" t="s">
        <v>1425</v>
      </c>
      <c r="D12" s="145"/>
    </row>
    <row r="13" s="139" customFormat="1" customHeight="1" spans="1:4">
      <c r="A13" s="147" t="s">
        <v>1426</v>
      </c>
      <c r="B13" s="145"/>
      <c r="C13" s="147" t="s">
        <v>1355</v>
      </c>
      <c r="D13" s="145"/>
    </row>
    <row r="14" s="139" customFormat="1" customHeight="1" spans="1:4">
      <c r="A14" s="147" t="s">
        <v>1427</v>
      </c>
      <c r="B14" s="145"/>
      <c r="C14" s="147"/>
      <c r="D14" s="145"/>
    </row>
    <row r="15" s="139" customFormat="1" customHeight="1" spans="1:4">
      <c r="A15" s="147" t="s">
        <v>1428</v>
      </c>
      <c r="B15" s="145"/>
      <c r="C15" s="147"/>
      <c r="D15" s="145"/>
    </row>
    <row r="16" s="140" customFormat="1" customHeight="1" spans="1:4">
      <c r="A16" s="147" t="s">
        <v>1429</v>
      </c>
      <c r="B16" s="145">
        <v>280</v>
      </c>
      <c r="C16" s="147"/>
      <c r="D16" s="145"/>
    </row>
    <row r="17" s="139" customFormat="1" customHeight="1" spans="1:4">
      <c r="A17" s="149" t="s">
        <v>1430</v>
      </c>
      <c r="B17" s="149">
        <v>280</v>
      </c>
      <c r="C17" s="149" t="s">
        <v>1431</v>
      </c>
      <c r="D17" s="145">
        <v>280</v>
      </c>
    </row>
    <row r="18" s="139" customFormat="1" customHeight="1" spans="1:4">
      <c r="A18" s="138"/>
      <c r="B18" s="138"/>
      <c r="C18" s="138"/>
      <c r="D18" s="138"/>
    </row>
    <row r="19" s="139" customFormat="1" customHeight="1" spans="1:4">
      <c r="A19" s="138"/>
      <c r="B19" s="138"/>
      <c r="C19" s="138"/>
      <c r="D19" s="138"/>
    </row>
    <row r="20" s="139" customFormat="1" customHeight="1" spans="1:4">
      <c r="A20" s="138"/>
      <c r="B20" s="138"/>
      <c r="C20" s="138"/>
      <c r="D20" s="138"/>
    </row>
    <row r="21" s="140" customFormat="1" customHeight="1" spans="1:4">
      <c r="A21" s="138"/>
      <c r="B21" s="138"/>
      <c r="C21" s="138"/>
      <c r="D21" s="138"/>
    </row>
    <row r="22" s="138" customFormat="1" customHeight="1"/>
    <row r="23" s="138" customFormat="1" customHeight="1"/>
    <row r="24" s="138" customFormat="1" customHeight="1"/>
    <row r="25" s="138" customFormat="1" customHeight="1"/>
    <row r="26" s="138" customFormat="1" customHeight="1"/>
    <row r="27" s="138" customFormat="1" customHeight="1"/>
    <row r="28" s="138" customFormat="1" customHeight="1"/>
  </sheetData>
  <mergeCells count="3">
    <mergeCell ref="A4:B4"/>
    <mergeCell ref="C4:D4"/>
    <mergeCell ref="A1:D2"/>
  </mergeCells>
  <pageMargins left="0.75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H105"/>
  <sheetViews>
    <sheetView workbookViewId="0">
      <selection activeCell="A1" sqref="A1:B1"/>
    </sheetView>
  </sheetViews>
  <sheetFormatPr defaultColWidth="9" defaultRowHeight="23.1" customHeight="1"/>
  <cols>
    <col min="1" max="1" width="49.5" style="250" customWidth="1"/>
    <col min="2" max="2" width="12.625" style="250" customWidth="1"/>
    <col min="3" max="16384" width="9" style="250"/>
  </cols>
  <sheetData>
    <row r="1" s="248" customFormat="1" ht="30" customHeight="1" spans="1:2">
      <c r="A1" s="228" t="s">
        <v>4</v>
      </c>
      <c r="B1" s="228"/>
    </row>
    <row r="2" s="249" customFormat="1" customHeight="1" spans="1:242">
      <c r="A2" s="251"/>
      <c r="B2" s="252" t="s">
        <v>61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</row>
    <row r="3" s="249" customFormat="1" customHeight="1" spans="1:242">
      <c r="A3" s="254" t="s">
        <v>62</v>
      </c>
      <c r="B3" s="255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</row>
    <row r="4" s="249" customFormat="1" customHeight="1" spans="1:242">
      <c r="A4" s="256" t="s">
        <v>63</v>
      </c>
      <c r="B4" s="256" t="s">
        <v>64</v>
      </c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</row>
    <row r="5" s="249" customFormat="1" customHeight="1" spans="1:242">
      <c r="A5" s="211" t="s">
        <v>65</v>
      </c>
      <c r="B5" s="212">
        <v>86430</v>
      </c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</row>
    <row r="6" s="249" customFormat="1" customHeight="1" spans="1:242">
      <c r="A6" s="211" t="s">
        <v>66</v>
      </c>
      <c r="B6" s="214">
        <v>329758</v>
      </c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</row>
    <row r="7" s="249" customFormat="1" customHeight="1" spans="1:242">
      <c r="A7" s="211" t="s">
        <v>67</v>
      </c>
      <c r="B7" s="214">
        <v>329758</v>
      </c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</row>
    <row r="8" s="249" customFormat="1" customHeight="1" spans="1:242">
      <c r="A8" s="211" t="s">
        <v>68</v>
      </c>
      <c r="B8" s="214">
        <v>5831</v>
      </c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</row>
    <row r="9" s="249" customFormat="1" customHeight="1" spans="1:242">
      <c r="A9" s="213" t="s">
        <v>69</v>
      </c>
      <c r="B9" s="214">
        <v>780</v>
      </c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</row>
    <row r="10" s="249" customFormat="1" customHeight="1" spans="1:242">
      <c r="A10" s="213" t="s">
        <v>70</v>
      </c>
      <c r="B10" s="214">
        <v>867</v>
      </c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</row>
    <row r="11" s="249" customFormat="1" customHeight="1" spans="1:242">
      <c r="A11" s="213" t="s">
        <v>71</v>
      </c>
      <c r="B11" s="214">
        <v>2046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</row>
    <row r="12" s="249" customFormat="1" customHeight="1" spans="1:242">
      <c r="A12" s="213" t="s">
        <v>72</v>
      </c>
      <c r="B12" s="214">
        <v>12</v>
      </c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</row>
    <row r="13" s="249" customFormat="1" customHeight="1" spans="1:242">
      <c r="A13" s="213" t="s">
        <v>73</v>
      </c>
      <c r="B13" s="214">
        <v>1208</v>
      </c>
      <c r="C13" s="250"/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</row>
    <row r="14" s="249" customFormat="1" customHeight="1" spans="1:242">
      <c r="A14" s="213" t="s">
        <v>74</v>
      </c>
      <c r="B14" s="214">
        <v>918</v>
      </c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</row>
    <row r="15" s="249" customFormat="1" customHeight="1" spans="1:242">
      <c r="A15" s="211" t="s">
        <v>75</v>
      </c>
      <c r="B15" s="214">
        <v>276827</v>
      </c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</row>
    <row r="16" s="249" customFormat="1" customHeight="1" spans="1:242">
      <c r="A16" s="213" t="s">
        <v>76</v>
      </c>
      <c r="B16" s="214">
        <v>82703</v>
      </c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</row>
    <row r="17" s="249" customFormat="1" customHeight="1" spans="1:242">
      <c r="A17" s="213" t="s">
        <v>77</v>
      </c>
      <c r="B17" s="214">
        <v>28753</v>
      </c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</row>
    <row r="18" s="249" customFormat="1" customHeight="1" spans="1:242">
      <c r="A18" s="213" t="s">
        <v>78</v>
      </c>
      <c r="B18" s="214">
        <v>8000</v>
      </c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</row>
    <row r="19" s="249" customFormat="1" customHeight="1" spans="1:242">
      <c r="A19" s="213" t="s">
        <v>79</v>
      </c>
      <c r="B19" s="214">
        <v>8632</v>
      </c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</row>
    <row r="20" s="249" customFormat="1" customHeight="1" spans="1:242">
      <c r="A20" s="213" t="s">
        <v>80</v>
      </c>
      <c r="B20" s="214">
        <v>89</v>
      </c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</row>
    <row r="21" s="249" customFormat="1" customHeight="1" spans="1:242">
      <c r="A21" s="213" t="s">
        <v>81</v>
      </c>
      <c r="B21" s="214">
        <v>4867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</row>
    <row r="22" s="249" customFormat="1" customHeight="1" spans="1:242">
      <c r="A22" s="213" t="s">
        <v>82</v>
      </c>
      <c r="B22" s="214">
        <v>3847</v>
      </c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0"/>
      <c r="AL22" s="250"/>
      <c r="AM22" s="250"/>
      <c r="AN22" s="250"/>
      <c r="AO22" s="250"/>
      <c r="AP22" s="250"/>
      <c r="AQ22" s="250"/>
      <c r="AR22" s="250"/>
      <c r="AS22" s="250"/>
      <c r="AT22" s="250"/>
      <c r="AU22" s="250"/>
      <c r="AV22" s="250"/>
      <c r="AW22" s="250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50"/>
      <c r="BJ22" s="250"/>
      <c r="BK22" s="250"/>
      <c r="BL22" s="250"/>
      <c r="BM22" s="250"/>
      <c r="BN22" s="250"/>
      <c r="BO22" s="250"/>
      <c r="BP22" s="250"/>
      <c r="BQ22" s="250"/>
      <c r="BR22" s="250"/>
      <c r="BS22" s="250"/>
      <c r="BT22" s="250"/>
      <c r="BU22" s="250"/>
      <c r="BV22" s="250"/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50"/>
      <c r="CH22" s="250"/>
      <c r="CI22" s="250"/>
      <c r="CJ22" s="250"/>
      <c r="CK22" s="250"/>
      <c r="CL22" s="250"/>
      <c r="CM22" s="250"/>
      <c r="CN22" s="250"/>
      <c r="CO22" s="250"/>
      <c r="CP22" s="250"/>
      <c r="CQ22" s="250"/>
      <c r="CR22" s="250"/>
      <c r="CS22" s="250"/>
      <c r="CT22" s="250"/>
      <c r="CU22" s="250"/>
      <c r="CV22" s="250"/>
      <c r="CW22" s="250"/>
      <c r="CX22" s="250"/>
      <c r="CY22" s="250"/>
      <c r="CZ22" s="250"/>
      <c r="DA22" s="250"/>
      <c r="DB22" s="250"/>
      <c r="DC22" s="250"/>
      <c r="DD22" s="250"/>
      <c r="DE22" s="250"/>
      <c r="DF22" s="250"/>
      <c r="DG22" s="250"/>
      <c r="DH22" s="250"/>
      <c r="DI22" s="250"/>
      <c r="DJ22" s="250"/>
      <c r="DK22" s="250"/>
      <c r="DL22" s="250"/>
      <c r="DM22" s="250"/>
      <c r="DN22" s="250"/>
      <c r="DO22" s="250"/>
      <c r="DP22" s="250"/>
      <c r="DQ22" s="250"/>
      <c r="DR22" s="250"/>
      <c r="DS22" s="250"/>
      <c r="DT22" s="250"/>
      <c r="DU22" s="250"/>
      <c r="DV22" s="250"/>
      <c r="DW22" s="250"/>
      <c r="DX22" s="250"/>
      <c r="DY22" s="250"/>
      <c r="DZ22" s="250"/>
      <c r="EA22" s="250"/>
      <c r="EB22" s="250"/>
      <c r="EC22" s="250"/>
      <c r="ED22" s="250"/>
      <c r="EE22" s="250"/>
      <c r="EF22" s="250"/>
      <c r="EG22" s="250"/>
      <c r="EH22" s="250"/>
      <c r="EI22" s="250"/>
      <c r="EJ22" s="250"/>
      <c r="EK22" s="250"/>
      <c r="EL22" s="250"/>
      <c r="EM22" s="250"/>
      <c r="EN22" s="250"/>
      <c r="EO22" s="250"/>
      <c r="EP22" s="250"/>
      <c r="EQ22" s="250"/>
      <c r="ER22" s="250"/>
      <c r="ES22" s="250"/>
      <c r="ET22" s="250"/>
      <c r="EU22" s="250"/>
      <c r="EV22" s="250"/>
      <c r="EW22" s="250"/>
      <c r="EX22" s="250"/>
      <c r="EY22" s="250"/>
      <c r="EZ22" s="250"/>
      <c r="FA22" s="250"/>
      <c r="FB22" s="250"/>
      <c r="FC22" s="250"/>
      <c r="FD22" s="250"/>
      <c r="FE22" s="250"/>
      <c r="FF22" s="250"/>
      <c r="FG22" s="250"/>
      <c r="FH22" s="250"/>
      <c r="FI22" s="250"/>
      <c r="FJ22" s="250"/>
      <c r="FK22" s="250"/>
      <c r="FL22" s="250"/>
      <c r="FM22" s="250"/>
      <c r="FN22" s="250"/>
      <c r="FO22" s="250"/>
      <c r="FP22" s="250"/>
      <c r="FQ22" s="250"/>
      <c r="FR22" s="250"/>
      <c r="FS22" s="250"/>
      <c r="FT22" s="250"/>
      <c r="FU22" s="250"/>
      <c r="FV22" s="250"/>
      <c r="FW22" s="250"/>
      <c r="FX22" s="250"/>
      <c r="FY22" s="250"/>
      <c r="FZ22" s="250"/>
      <c r="GA22" s="250"/>
      <c r="GB22" s="250"/>
      <c r="GC22" s="250"/>
      <c r="GD22" s="250"/>
      <c r="GE22" s="250"/>
      <c r="GF22" s="250"/>
      <c r="GG22" s="250"/>
      <c r="GH22" s="250"/>
      <c r="GI22" s="250"/>
      <c r="GJ22" s="250"/>
      <c r="GK22" s="250"/>
      <c r="GL22" s="250"/>
      <c r="GM22" s="250"/>
      <c r="GN22" s="250"/>
      <c r="GO22" s="250"/>
      <c r="GP22" s="250"/>
      <c r="GQ22" s="250"/>
      <c r="GR22" s="250"/>
      <c r="GS22" s="250"/>
      <c r="GT22" s="250"/>
      <c r="GU22" s="250"/>
      <c r="GV22" s="250"/>
      <c r="GW22" s="250"/>
      <c r="GX22" s="250"/>
      <c r="GY22" s="250"/>
      <c r="GZ22" s="250"/>
      <c r="HA22" s="250"/>
      <c r="HB22" s="250"/>
      <c r="HC22" s="250"/>
      <c r="HD22" s="250"/>
      <c r="HE22" s="250"/>
      <c r="HF22" s="250"/>
      <c r="HG22" s="250"/>
      <c r="HH22" s="250"/>
      <c r="HI22" s="250"/>
      <c r="HJ22" s="250"/>
      <c r="HK22" s="250"/>
      <c r="HL22" s="250"/>
      <c r="HM22" s="250"/>
      <c r="HN22" s="250"/>
      <c r="HO22" s="250"/>
      <c r="HP22" s="250"/>
      <c r="HQ22" s="250"/>
      <c r="HR22" s="250"/>
      <c r="HS22" s="250"/>
      <c r="HT22" s="250"/>
      <c r="HU22" s="250"/>
      <c r="HV22" s="250"/>
      <c r="HW22" s="250"/>
      <c r="HX22" s="250"/>
      <c r="HY22" s="250"/>
      <c r="HZ22" s="250"/>
      <c r="IA22" s="250"/>
      <c r="IB22" s="250"/>
      <c r="IC22" s="250"/>
      <c r="ID22" s="250"/>
      <c r="IE22" s="250"/>
      <c r="IF22" s="250"/>
      <c r="IG22" s="250"/>
      <c r="IH22" s="250"/>
    </row>
    <row r="23" s="249" customFormat="1" customHeight="1" spans="1:242">
      <c r="A23" s="213" t="s">
        <v>83</v>
      </c>
      <c r="B23" s="214">
        <v>21239</v>
      </c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0"/>
      <c r="CA23" s="250"/>
      <c r="CB23" s="250"/>
      <c r="CC23" s="250"/>
      <c r="CD23" s="250"/>
      <c r="CE23" s="250"/>
      <c r="CF23" s="250"/>
      <c r="CG23" s="250"/>
      <c r="CH23" s="250"/>
      <c r="CI23" s="250"/>
      <c r="CJ23" s="250"/>
      <c r="CK23" s="250"/>
      <c r="CL23" s="250"/>
      <c r="CM23" s="250"/>
      <c r="CN23" s="250"/>
      <c r="CO23" s="250"/>
      <c r="CP23" s="250"/>
      <c r="CQ23" s="250"/>
      <c r="CR23" s="250"/>
      <c r="CS23" s="250"/>
      <c r="CT23" s="250"/>
      <c r="CU23" s="250"/>
      <c r="CV23" s="250"/>
      <c r="CW23" s="250"/>
      <c r="CX23" s="250"/>
      <c r="CY23" s="250"/>
      <c r="CZ23" s="250"/>
      <c r="DA23" s="250"/>
      <c r="DB23" s="250"/>
      <c r="DC23" s="250"/>
      <c r="DD23" s="250"/>
      <c r="DE23" s="250"/>
      <c r="DF23" s="250"/>
      <c r="DG23" s="250"/>
      <c r="DH23" s="250"/>
      <c r="DI23" s="250"/>
      <c r="DJ23" s="250"/>
      <c r="DK23" s="250"/>
      <c r="DL23" s="250"/>
      <c r="DM23" s="250"/>
      <c r="DN23" s="250"/>
      <c r="DO23" s="250"/>
      <c r="DP23" s="250"/>
      <c r="DQ23" s="250"/>
      <c r="DR23" s="250"/>
      <c r="DS23" s="250"/>
      <c r="DT23" s="250"/>
      <c r="DU23" s="250"/>
      <c r="DV23" s="250"/>
      <c r="DW23" s="250"/>
      <c r="DX23" s="250"/>
      <c r="DY23" s="250"/>
      <c r="DZ23" s="250"/>
      <c r="EA23" s="250"/>
      <c r="EB23" s="250"/>
      <c r="EC23" s="250"/>
      <c r="ED23" s="250"/>
      <c r="EE23" s="250"/>
      <c r="EF23" s="250"/>
      <c r="EG23" s="250"/>
      <c r="EH23" s="250"/>
      <c r="EI23" s="250"/>
      <c r="EJ23" s="250"/>
      <c r="EK23" s="250"/>
      <c r="EL23" s="250"/>
      <c r="EM23" s="250"/>
      <c r="EN23" s="250"/>
      <c r="EO23" s="250"/>
      <c r="EP23" s="250"/>
      <c r="EQ23" s="250"/>
      <c r="ER23" s="250"/>
      <c r="ES23" s="250"/>
      <c r="ET23" s="250"/>
      <c r="EU23" s="250"/>
      <c r="EV23" s="250"/>
      <c r="EW23" s="250"/>
      <c r="EX23" s="250"/>
      <c r="EY23" s="250"/>
      <c r="EZ23" s="250"/>
      <c r="FA23" s="250"/>
      <c r="FB23" s="250"/>
      <c r="FC23" s="250"/>
      <c r="FD23" s="250"/>
      <c r="FE23" s="250"/>
      <c r="FF23" s="250"/>
      <c r="FG23" s="250"/>
      <c r="FH23" s="250"/>
      <c r="FI23" s="250"/>
      <c r="FJ23" s="250"/>
      <c r="FK23" s="250"/>
      <c r="FL23" s="250"/>
      <c r="FM23" s="250"/>
      <c r="FN23" s="250"/>
      <c r="FO23" s="250"/>
      <c r="FP23" s="250"/>
      <c r="FQ23" s="250"/>
      <c r="FR23" s="250"/>
      <c r="FS23" s="250"/>
      <c r="FT23" s="250"/>
      <c r="FU23" s="250"/>
      <c r="FV23" s="250"/>
      <c r="FW23" s="250"/>
      <c r="FX23" s="250"/>
      <c r="FY23" s="250"/>
      <c r="FZ23" s="250"/>
      <c r="GA23" s="250"/>
      <c r="GB23" s="250"/>
      <c r="GC23" s="250"/>
      <c r="GD23" s="250"/>
      <c r="GE23" s="250"/>
      <c r="GF23" s="250"/>
      <c r="GG23" s="250"/>
      <c r="GH23" s="250"/>
      <c r="GI23" s="250"/>
      <c r="GJ23" s="250"/>
      <c r="GK23" s="250"/>
      <c r="GL23" s="250"/>
      <c r="GM23" s="250"/>
      <c r="GN23" s="250"/>
      <c r="GO23" s="250"/>
      <c r="GP23" s="250"/>
      <c r="GQ23" s="250"/>
      <c r="GR23" s="250"/>
      <c r="GS23" s="250"/>
      <c r="GT23" s="250"/>
      <c r="GU23" s="250"/>
      <c r="GV23" s="250"/>
      <c r="GW23" s="250"/>
      <c r="GX23" s="250"/>
      <c r="GY23" s="250"/>
      <c r="GZ23" s="250"/>
      <c r="HA23" s="250"/>
      <c r="HB23" s="250"/>
      <c r="HC23" s="250"/>
      <c r="HD23" s="250"/>
      <c r="HE23" s="250"/>
      <c r="HF23" s="250"/>
      <c r="HG23" s="250"/>
      <c r="HH23" s="250"/>
      <c r="HI23" s="250"/>
      <c r="HJ23" s="250"/>
      <c r="HK23" s="250"/>
      <c r="HL23" s="250"/>
      <c r="HM23" s="250"/>
      <c r="HN23" s="250"/>
      <c r="HO23" s="250"/>
      <c r="HP23" s="250"/>
      <c r="HQ23" s="250"/>
      <c r="HR23" s="250"/>
      <c r="HS23" s="250"/>
      <c r="HT23" s="250"/>
      <c r="HU23" s="250"/>
      <c r="HV23" s="250"/>
      <c r="HW23" s="250"/>
      <c r="HX23" s="250"/>
      <c r="HY23" s="250"/>
      <c r="HZ23" s="250"/>
      <c r="IA23" s="250"/>
      <c r="IB23" s="250"/>
      <c r="IC23" s="250"/>
      <c r="ID23" s="250"/>
      <c r="IE23" s="250"/>
      <c r="IF23" s="250"/>
      <c r="IG23" s="250"/>
      <c r="IH23" s="250"/>
    </row>
    <row r="24" s="249" customFormat="1" customHeight="1" spans="1:242">
      <c r="A24" s="213" t="s">
        <v>84</v>
      </c>
      <c r="B24" s="214">
        <v>2354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0"/>
      <c r="AL24" s="250"/>
      <c r="AM24" s="250"/>
      <c r="AN24" s="250"/>
      <c r="AO24" s="250"/>
      <c r="AP24" s="250"/>
      <c r="AQ24" s="250"/>
      <c r="AR24" s="250"/>
      <c r="AS24" s="250"/>
      <c r="AT24" s="250"/>
      <c r="AU24" s="250"/>
      <c r="AV24" s="250"/>
      <c r="AW24" s="250"/>
      <c r="AX24" s="250"/>
      <c r="AY24" s="250"/>
      <c r="AZ24" s="250"/>
      <c r="BA24" s="250"/>
      <c r="BB24" s="250"/>
      <c r="BC24" s="250"/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0"/>
      <c r="CA24" s="250"/>
      <c r="CB24" s="250"/>
      <c r="CC24" s="250"/>
      <c r="CD24" s="250"/>
      <c r="CE24" s="250"/>
      <c r="CF24" s="250"/>
      <c r="CG24" s="250"/>
      <c r="CH24" s="250"/>
      <c r="CI24" s="250"/>
      <c r="CJ24" s="250"/>
      <c r="CK24" s="250"/>
      <c r="CL24" s="250"/>
      <c r="CM24" s="250"/>
      <c r="CN24" s="250"/>
      <c r="CO24" s="250"/>
      <c r="CP24" s="250"/>
      <c r="CQ24" s="250"/>
      <c r="CR24" s="250"/>
      <c r="CS24" s="250"/>
      <c r="CT24" s="250"/>
      <c r="CU24" s="250"/>
      <c r="CV24" s="250"/>
      <c r="CW24" s="250"/>
      <c r="CX24" s="250"/>
      <c r="CY24" s="250"/>
      <c r="CZ24" s="250"/>
      <c r="DA24" s="250"/>
      <c r="DB24" s="250"/>
      <c r="DC24" s="250"/>
      <c r="DD24" s="250"/>
      <c r="DE24" s="250"/>
      <c r="DF24" s="250"/>
      <c r="DG24" s="250"/>
      <c r="DH24" s="250"/>
      <c r="DI24" s="250"/>
      <c r="DJ24" s="250"/>
      <c r="DK24" s="250"/>
      <c r="DL24" s="250"/>
      <c r="DM24" s="250"/>
      <c r="DN24" s="250"/>
      <c r="DO24" s="250"/>
      <c r="DP24" s="250"/>
      <c r="DQ24" s="250"/>
      <c r="DR24" s="250"/>
      <c r="DS24" s="250"/>
      <c r="DT24" s="250"/>
      <c r="DU24" s="250"/>
      <c r="DV24" s="250"/>
      <c r="DW24" s="250"/>
      <c r="DX24" s="250"/>
      <c r="DY24" s="250"/>
      <c r="DZ24" s="250"/>
      <c r="EA24" s="250"/>
      <c r="EB24" s="250"/>
      <c r="EC24" s="250"/>
      <c r="ED24" s="250"/>
      <c r="EE24" s="250"/>
      <c r="EF24" s="250"/>
      <c r="EG24" s="250"/>
      <c r="EH24" s="250"/>
      <c r="EI24" s="250"/>
      <c r="EJ24" s="250"/>
      <c r="EK24" s="250"/>
      <c r="EL24" s="250"/>
      <c r="EM24" s="250"/>
      <c r="EN24" s="250"/>
      <c r="EO24" s="250"/>
      <c r="EP24" s="250"/>
      <c r="EQ24" s="250"/>
      <c r="ER24" s="250"/>
      <c r="ES24" s="250"/>
      <c r="ET24" s="250"/>
      <c r="EU24" s="250"/>
      <c r="EV24" s="250"/>
      <c r="EW24" s="250"/>
      <c r="EX24" s="250"/>
      <c r="EY24" s="250"/>
      <c r="EZ24" s="250"/>
      <c r="FA24" s="250"/>
      <c r="FB24" s="250"/>
      <c r="FC24" s="250"/>
      <c r="FD24" s="250"/>
      <c r="FE24" s="250"/>
      <c r="FF24" s="250"/>
      <c r="FG24" s="250"/>
      <c r="FH24" s="250"/>
      <c r="FI24" s="250"/>
      <c r="FJ24" s="250"/>
      <c r="FK24" s="250"/>
      <c r="FL24" s="250"/>
      <c r="FM24" s="250"/>
      <c r="FN24" s="250"/>
      <c r="FO24" s="250"/>
      <c r="FP24" s="250"/>
      <c r="FQ24" s="250"/>
      <c r="FR24" s="250"/>
      <c r="FS24" s="250"/>
      <c r="FT24" s="250"/>
      <c r="FU24" s="250"/>
      <c r="FV24" s="250"/>
      <c r="FW24" s="250"/>
      <c r="FX24" s="250"/>
      <c r="FY24" s="250"/>
      <c r="FZ24" s="250"/>
      <c r="GA24" s="250"/>
      <c r="GB24" s="250"/>
      <c r="GC24" s="250"/>
      <c r="GD24" s="250"/>
      <c r="GE24" s="250"/>
      <c r="GF24" s="250"/>
      <c r="GG24" s="250"/>
      <c r="GH24" s="250"/>
      <c r="GI24" s="250"/>
      <c r="GJ24" s="250"/>
      <c r="GK24" s="250"/>
      <c r="GL24" s="250"/>
      <c r="GM24" s="250"/>
      <c r="GN24" s="250"/>
      <c r="GO24" s="250"/>
      <c r="GP24" s="250"/>
      <c r="GQ24" s="250"/>
      <c r="GR24" s="250"/>
      <c r="GS24" s="250"/>
      <c r="GT24" s="250"/>
      <c r="GU24" s="250"/>
      <c r="GV24" s="250"/>
      <c r="GW24" s="250"/>
      <c r="GX24" s="250"/>
      <c r="GY24" s="250"/>
      <c r="GZ24" s="250"/>
      <c r="HA24" s="250"/>
      <c r="HB24" s="250"/>
      <c r="HC24" s="250"/>
      <c r="HD24" s="250"/>
      <c r="HE24" s="250"/>
      <c r="HF24" s="250"/>
      <c r="HG24" s="250"/>
      <c r="HH24" s="250"/>
      <c r="HI24" s="250"/>
      <c r="HJ24" s="250"/>
      <c r="HK24" s="250"/>
      <c r="HL24" s="250"/>
      <c r="HM24" s="250"/>
      <c r="HN24" s="250"/>
      <c r="HO24" s="250"/>
      <c r="HP24" s="250"/>
      <c r="HQ24" s="250"/>
      <c r="HR24" s="250"/>
      <c r="HS24" s="250"/>
      <c r="HT24" s="250"/>
      <c r="HU24" s="250"/>
      <c r="HV24" s="250"/>
      <c r="HW24" s="250"/>
      <c r="HX24" s="250"/>
      <c r="HY24" s="250"/>
      <c r="HZ24" s="250"/>
      <c r="IA24" s="250"/>
      <c r="IB24" s="250"/>
      <c r="IC24" s="250"/>
      <c r="ID24" s="250"/>
      <c r="IE24" s="250"/>
      <c r="IF24" s="250"/>
      <c r="IG24" s="250"/>
      <c r="IH24" s="250"/>
    </row>
    <row r="25" s="249" customFormat="1" customHeight="1" spans="1:242">
      <c r="A25" s="213" t="s">
        <v>85</v>
      </c>
      <c r="B25" s="214">
        <v>6242</v>
      </c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50"/>
      <c r="AO25" s="250"/>
      <c r="AP25" s="250"/>
      <c r="AQ25" s="250"/>
      <c r="AR25" s="250"/>
      <c r="AS25" s="250"/>
      <c r="AT25" s="250"/>
      <c r="AU25" s="250"/>
      <c r="AV25" s="250"/>
      <c r="AW25" s="250"/>
      <c r="AX25" s="250"/>
      <c r="AY25" s="250"/>
      <c r="AZ25" s="250"/>
      <c r="BA25" s="250"/>
      <c r="BB25" s="250"/>
      <c r="BC25" s="250"/>
      <c r="BD25" s="250"/>
      <c r="BE25" s="250"/>
      <c r="BF25" s="250"/>
      <c r="BG25" s="250"/>
      <c r="BH25" s="250"/>
      <c r="BI25" s="250"/>
      <c r="BJ25" s="250"/>
      <c r="BK25" s="250"/>
      <c r="BL25" s="250"/>
      <c r="BM25" s="250"/>
      <c r="BN25" s="250"/>
      <c r="BO25" s="250"/>
      <c r="BP25" s="250"/>
      <c r="BQ25" s="250"/>
      <c r="BR25" s="250"/>
      <c r="BS25" s="250"/>
      <c r="BT25" s="250"/>
      <c r="BU25" s="250"/>
      <c r="BV25" s="250"/>
      <c r="BW25" s="250"/>
      <c r="BX25" s="250"/>
      <c r="BY25" s="250"/>
      <c r="BZ25" s="250"/>
      <c r="CA25" s="250"/>
      <c r="CB25" s="250"/>
      <c r="CC25" s="250"/>
      <c r="CD25" s="250"/>
      <c r="CE25" s="250"/>
      <c r="CF25" s="250"/>
      <c r="CG25" s="250"/>
      <c r="CH25" s="250"/>
      <c r="CI25" s="250"/>
      <c r="CJ25" s="250"/>
      <c r="CK25" s="250"/>
      <c r="CL25" s="250"/>
      <c r="CM25" s="250"/>
      <c r="CN25" s="250"/>
      <c r="CO25" s="250"/>
      <c r="CP25" s="250"/>
      <c r="CQ25" s="250"/>
      <c r="CR25" s="250"/>
      <c r="CS25" s="250"/>
      <c r="CT25" s="250"/>
      <c r="CU25" s="250"/>
      <c r="CV25" s="250"/>
      <c r="CW25" s="250"/>
      <c r="CX25" s="250"/>
      <c r="CY25" s="250"/>
      <c r="CZ25" s="250"/>
      <c r="DA25" s="250"/>
      <c r="DB25" s="250"/>
      <c r="DC25" s="250"/>
      <c r="DD25" s="250"/>
      <c r="DE25" s="250"/>
      <c r="DF25" s="250"/>
      <c r="DG25" s="250"/>
      <c r="DH25" s="250"/>
      <c r="DI25" s="250"/>
      <c r="DJ25" s="250"/>
      <c r="DK25" s="250"/>
      <c r="DL25" s="250"/>
      <c r="DM25" s="250"/>
      <c r="DN25" s="250"/>
      <c r="DO25" s="250"/>
      <c r="DP25" s="250"/>
      <c r="DQ25" s="250"/>
      <c r="DR25" s="250"/>
      <c r="DS25" s="250"/>
      <c r="DT25" s="250"/>
      <c r="DU25" s="250"/>
      <c r="DV25" s="250"/>
      <c r="DW25" s="250"/>
      <c r="DX25" s="250"/>
      <c r="DY25" s="250"/>
      <c r="DZ25" s="250"/>
      <c r="EA25" s="250"/>
      <c r="EB25" s="250"/>
      <c r="EC25" s="250"/>
      <c r="ED25" s="250"/>
      <c r="EE25" s="250"/>
      <c r="EF25" s="250"/>
      <c r="EG25" s="250"/>
      <c r="EH25" s="250"/>
      <c r="EI25" s="250"/>
      <c r="EJ25" s="250"/>
      <c r="EK25" s="250"/>
      <c r="EL25" s="250"/>
      <c r="EM25" s="250"/>
      <c r="EN25" s="250"/>
      <c r="EO25" s="250"/>
      <c r="EP25" s="250"/>
      <c r="EQ25" s="250"/>
      <c r="ER25" s="250"/>
      <c r="ES25" s="250"/>
      <c r="ET25" s="250"/>
      <c r="EU25" s="250"/>
      <c r="EV25" s="250"/>
      <c r="EW25" s="250"/>
      <c r="EX25" s="250"/>
      <c r="EY25" s="250"/>
      <c r="EZ25" s="250"/>
      <c r="FA25" s="250"/>
      <c r="FB25" s="250"/>
      <c r="FC25" s="250"/>
      <c r="FD25" s="250"/>
      <c r="FE25" s="250"/>
      <c r="FF25" s="250"/>
      <c r="FG25" s="250"/>
      <c r="FH25" s="250"/>
      <c r="FI25" s="250"/>
      <c r="FJ25" s="250"/>
      <c r="FK25" s="250"/>
      <c r="FL25" s="250"/>
      <c r="FM25" s="250"/>
      <c r="FN25" s="250"/>
      <c r="FO25" s="250"/>
      <c r="FP25" s="250"/>
      <c r="FQ25" s="250"/>
      <c r="FR25" s="250"/>
      <c r="FS25" s="250"/>
      <c r="FT25" s="250"/>
      <c r="FU25" s="250"/>
      <c r="FV25" s="250"/>
      <c r="FW25" s="250"/>
      <c r="FX25" s="250"/>
      <c r="FY25" s="250"/>
      <c r="FZ25" s="250"/>
      <c r="GA25" s="250"/>
      <c r="GB25" s="250"/>
      <c r="GC25" s="250"/>
      <c r="GD25" s="250"/>
      <c r="GE25" s="250"/>
      <c r="GF25" s="250"/>
      <c r="GG25" s="250"/>
      <c r="GH25" s="250"/>
      <c r="GI25" s="250"/>
      <c r="GJ25" s="250"/>
      <c r="GK25" s="250"/>
      <c r="GL25" s="250"/>
      <c r="GM25" s="250"/>
      <c r="GN25" s="250"/>
      <c r="GO25" s="250"/>
      <c r="GP25" s="250"/>
      <c r="GQ25" s="250"/>
      <c r="GR25" s="250"/>
      <c r="GS25" s="250"/>
      <c r="GT25" s="250"/>
      <c r="GU25" s="250"/>
      <c r="GV25" s="250"/>
      <c r="GW25" s="250"/>
      <c r="GX25" s="250"/>
      <c r="GY25" s="250"/>
      <c r="GZ25" s="250"/>
      <c r="HA25" s="250"/>
      <c r="HB25" s="250"/>
      <c r="HC25" s="250"/>
      <c r="HD25" s="250"/>
      <c r="HE25" s="250"/>
      <c r="HF25" s="250"/>
      <c r="HG25" s="250"/>
      <c r="HH25" s="250"/>
      <c r="HI25" s="250"/>
      <c r="HJ25" s="250"/>
      <c r="HK25" s="250"/>
      <c r="HL25" s="250"/>
      <c r="HM25" s="250"/>
      <c r="HN25" s="250"/>
      <c r="HO25" s="250"/>
      <c r="HP25" s="250"/>
      <c r="HQ25" s="250"/>
      <c r="HR25" s="250"/>
      <c r="HS25" s="250"/>
      <c r="HT25" s="250"/>
      <c r="HU25" s="250"/>
      <c r="HV25" s="250"/>
      <c r="HW25" s="250"/>
      <c r="HX25" s="250"/>
      <c r="HY25" s="250"/>
      <c r="HZ25" s="250"/>
      <c r="IA25" s="250"/>
      <c r="IB25" s="250"/>
      <c r="IC25" s="250"/>
      <c r="ID25" s="250"/>
      <c r="IE25" s="250"/>
      <c r="IF25" s="250"/>
      <c r="IG25" s="250"/>
      <c r="IH25" s="250"/>
    </row>
    <row r="26" s="249" customFormat="1" customHeight="1" spans="1:242">
      <c r="A26" s="213" t="s">
        <v>86</v>
      </c>
      <c r="B26" s="214">
        <v>1048</v>
      </c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0"/>
      <c r="AL26" s="250"/>
      <c r="AM26" s="250"/>
      <c r="AN26" s="250"/>
      <c r="AO26" s="250"/>
      <c r="AP26" s="250"/>
      <c r="AQ26" s="250"/>
      <c r="AR26" s="250"/>
      <c r="AS26" s="250"/>
      <c r="AT26" s="250"/>
      <c r="AU26" s="250"/>
      <c r="AV26" s="250"/>
      <c r="AW26" s="250"/>
      <c r="AX26" s="250"/>
      <c r="AY26" s="250"/>
      <c r="AZ26" s="250"/>
      <c r="BA26" s="250"/>
      <c r="BB26" s="250"/>
      <c r="BC26" s="250"/>
      <c r="BD26" s="250"/>
      <c r="BE26" s="250"/>
      <c r="BF26" s="250"/>
      <c r="BG26" s="250"/>
      <c r="BH26" s="250"/>
      <c r="BI26" s="250"/>
      <c r="BJ26" s="250"/>
      <c r="BK26" s="250"/>
      <c r="BL26" s="250"/>
      <c r="BM26" s="250"/>
      <c r="BN26" s="250"/>
      <c r="BO26" s="250"/>
      <c r="BP26" s="250"/>
      <c r="BQ26" s="250"/>
      <c r="BR26" s="250"/>
      <c r="BS26" s="250"/>
      <c r="BT26" s="250"/>
      <c r="BU26" s="250"/>
      <c r="BV26" s="250"/>
      <c r="BW26" s="250"/>
      <c r="BX26" s="250"/>
      <c r="BY26" s="250"/>
      <c r="BZ26" s="250"/>
      <c r="CA26" s="250"/>
      <c r="CB26" s="250"/>
      <c r="CC26" s="250"/>
      <c r="CD26" s="250"/>
      <c r="CE26" s="250"/>
      <c r="CF26" s="250"/>
      <c r="CG26" s="250"/>
      <c r="CH26" s="250"/>
      <c r="CI26" s="250"/>
      <c r="CJ26" s="250"/>
      <c r="CK26" s="250"/>
      <c r="CL26" s="250"/>
      <c r="CM26" s="250"/>
      <c r="CN26" s="250"/>
      <c r="CO26" s="250"/>
      <c r="CP26" s="250"/>
      <c r="CQ26" s="250"/>
      <c r="CR26" s="250"/>
      <c r="CS26" s="250"/>
      <c r="CT26" s="250"/>
      <c r="CU26" s="250"/>
      <c r="CV26" s="250"/>
      <c r="CW26" s="250"/>
      <c r="CX26" s="250"/>
      <c r="CY26" s="250"/>
      <c r="CZ26" s="250"/>
      <c r="DA26" s="250"/>
      <c r="DB26" s="250"/>
      <c r="DC26" s="250"/>
      <c r="DD26" s="250"/>
      <c r="DE26" s="250"/>
      <c r="DF26" s="250"/>
      <c r="DG26" s="250"/>
      <c r="DH26" s="250"/>
      <c r="DI26" s="250"/>
      <c r="DJ26" s="250"/>
      <c r="DK26" s="250"/>
      <c r="DL26" s="250"/>
      <c r="DM26" s="250"/>
      <c r="DN26" s="250"/>
      <c r="DO26" s="250"/>
      <c r="DP26" s="250"/>
      <c r="DQ26" s="250"/>
      <c r="DR26" s="250"/>
      <c r="DS26" s="250"/>
      <c r="DT26" s="250"/>
      <c r="DU26" s="250"/>
      <c r="DV26" s="250"/>
      <c r="DW26" s="250"/>
      <c r="DX26" s="250"/>
      <c r="DY26" s="250"/>
      <c r="DZ26" s="250"/>
      <c r="EA26" s="250"/>
      <c r="EB26" s="250"/>
      <c r="EC26" s="250"/>
      <c r="ED26" s="250"/>
      <c r="EE26" s="250"/>
      <c r="EF26" s="250"/>
      <c r="EG26" s="250"/>
      <c r="EH26" s="250"/>
      <c r="EI26" s="250"/>
      <c r="EJ26" s="250"/>
      <c r="EK26" s="250"/>
      <c r="EL26" s="250"/>
      <c r="EM26" s="250"/>
      <c r="EN26" s="250"/>
      <c r="EO26" s="250"/>
      <c r="EP26" s="250"/>
      <c r="EQ26" s="250"/>
      <c r="ER26" s="250"/>
      <c r="ES26" s="250"/>
      <c r="ET26" s="250"/>
      <c r="EU26" s="250"/>
      <c r="EV26" s="250"/>
      <c r="EW26" s="250"/>
      <c r="EX26" s="250"/>
      <c r="EY26" s="250"/>
      <c r="EZ26" s="250"/>
      <c r="FA26" s="250"/>
      <c r="FB26" s="250"/>
      <c r="FC26" s="250"/>
      <c r="FD26" s="250"/>
      <c r="FE26" s="250"/>
      <c r="FF26" s="250"/>
      <c r="FG26" s="250"/>
      <c r="FH26" s="250"/>
      <c r="FI26" s="250"/>
      <c r="FJ26" s="250"/>
      <c r="FK26" s="250"/>
      <c r="FL26" s="250"/>
      <c r="FM26" s="250"/>
      <c r="FN26" s="250"/>
      <c r="FO26" s="250"/>
      <c r="FP26" s="250"/>
      <c r="FQ26" s="250"/>
      <c r="FR26" s="250"/>
      <c r="FS26" s="250"/>
      <c r="FT26" s="250"/>
      <c r="FU26" s="250"/>
      <c r="FV26" s="250"/>
      <c r="FW26" s="250"/>
      <c r="FX26" s="250"/>
      <c r="FY26" s="250"/>
      <c r="FZ26" s="250"/>
      <c r="GA26" s="250"/>
      <c r="GB26" s="250"/>
      <c r="GC26" s="250"/>
      <c r="GD26" s="250"/>
      <c r="GE26" s="250"/>
      <c r="GF26" s="250"/>
      <c r="GG26" s="250"/>
      <c r="GH26" s="250"/>
      <c r="GI26" s="250"/>
      <c r="GJ26" s="250"/>
      <c r="GK26" s="250"/>
      <c r="GL26" s="250"/>
      <c r="GM26" s="250"/>
      <c r="GN26" s="250"/>
      <c r="GO26" s="250"/>
      <c r="GP26" s="250"/>
      <c r="GQ26" s="250"/>
      <c r="GR26" s="250"/>
      <c r="GS26" s="250"/>
      <c r="GT26" s="250"/>
      <c r="GU26" s="250"/>
      <c r="GV26" s="250"/>
      <c r="GW26" s="250"/>
      <c r="GX26" s="250"/>
      <c r="GY26" s="250"/>
      <c r="GZ26" s="250"/>
      <c r="HA26" s="250"/>
      <c r="HB26" s="250"/>
      <c r="HC26" s="250"/>
      <c r="HD26" s="250"/>
      <c r="HE26" s="250"/>
      <c r="HF26" s="250"/>
      <c r="HG26" s="250"/>
      <c r="HH26" s="250"/>
      <c r="HI26" s="250"/>
      <c r="HJ26" s="250"/>
      <c r="HK26" s="250"/>
      <c r="HL26" s="250"/>
      <c r="HM26" s="250"/>
      <c r="HN26" s="250"/>
      <c r="HO26" s="250"/>
      <c r="HP26" s="250"/>
      <c r="HQ26" s="250"/>
      <c r="HR26" s="250"/>
      <c r="HS26" s="250"/>
      <c r="HT26" s="250"/>
      <c r="HU26" s="250"/>
      <c r="HV26" s="250"/>
      <c r="HW26" s="250"/>
      <c r="HX26" s="250"/>
      <c r="HY26" s="250"/>
      <c r="HZ26" s="250"/>
      <c r="IA26" s="250"/>
      <c r="IB26" s="250"/>
      <c r="IC26" s="250"/>
      <c r="ID26" s="250"/>
      <c r="IE26" s="250"/>
      <c r="IF26" s="250"/>
      <c r="IG26" s="250"/>
      <c r="IH26" s="250"/>
    </row>
    <row r="27" s="249" customFormat="1" customHeight="1" spans="1:242">
      <c r="A27" s="213" t="s">
        <v>87</v>
      </c>
      <c r="B27" s="214">
        <v>15100</v>
      </c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0"/>
      <c r="AY27" s="250"/>
      <c r="AZ27" s="250"/>
      <c r="BA27" s="250"/>
      <c r="BB27" s="250"/>
      <c r="BC27" s="250"/>
      <c r="BD27" s="250"/>
      <c r="BE27" s="250"/>
      <c r="BF27" s="250"/>
      <c r="BG27" s="250"/>
      <c r="BH27" s="250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T27" s="250"/>
      <c r="BU27" s="250"/>
      <c r="BV27" s="250"/>
      <c r="BW27" s="250"/>
      <c r="BX27" s="250"/>
      <c r="BY27" s="250"/>
      <c r="BZ27" s="250"/>
      <c r="CA27" s="250"/>
      <c r="CB27" s="250"/>
      <c r="CC27" s="250"/>
      <c r="CD27" s="250"/>
      <c r="CE27" s="250"/>
      <c r="CF27" s="250"/>
      <c r="CG27" s="250"/>
      <c r="CH27" s="250"/>
      <c r="CI27" s="250"/>
      <c r="CJ27" s="250"/>
      <c r="CK27" s="250"/>
      <c r="CL27" s="250"/>
      <c r="CM27" s="250"/>
      <c r="CN27" s="250"/>
      <c r="CO27" s="250"/>
      <c r="CP27" s="250"/>
      <c r="CQ27" s="250"/>
      <c r="CR27" s="250"/>
      <c r="CS27" s="250"/>
      <c r="CT27" s="250"/>
      <c r="CU27" s="250"/>
      <c r="CV27" s="250"/>
      <c r="CW27" s="250"/>
      <c r="CX27" s="250"/>
      <c r="CY27" s="250"/>
      <c r="CZ27" s="250"/>
      <c r="DA27" s="250"/>
      <c r="DB27" s="250"/>
      <c r="DC27" s="250"/>
      <c r="DD27" s="250"/>
      <c r="DE27" s="250"/>
      <c r="DF27" s="250"/>
      <c r="DG27" s="250"/>
      <c r="DH27" s="250"/>
      <c r="DI27" s="250"/>
      <c r="DJ27" s="250"/>
      <c r="DK27" s="250"/>
      <c r="DL27" s="250"/>
      <c r="DM27" s="250"/>
      <c r="DN27" s="250"/>
      <c r="DO27" s="250"/>
      <c r="DP27" s="250"/>
      <c r="DQ27" s="250"/>
      <c r="DR27" s="250"/>
      <c r="DS27" s="250"/>
      <c r="DT27" s="250"/>
      <c r="DU27" s="250"/>
      <c r="DV27" s="250"/>
      <c r="DW27" s="250"/>
      <c r="DX27" s="250"/>
      <c r="DY27" s="250"/>
      <c r="DZ27" s="250"/>
      <c r="EA27" s="250"/>
      <c r="EB27" s="250"/>
      <c r="EC27" s="250"/>
      <c r="ED27" s="250"/>
      <c r="EE27" s="250"/>
      <c r="EF27" s="250"/>
      <c r="EG27" s="250"/>
      <c r="EH27" s="250"/>
      <c r="EI27" s="250"/>
      <c r="EJ27" s="250"/>
      <c r="EK27" s="250"/>
      <c r="EL27" s="250"/>
      <c r="EM27" s="250"/>
      <c r="EN27" s="250"/>
      <c r="EO27" s="250"/>
      <c r="EP27" s="250"/>
      <c r="EQ27" s="250"/>
      <c r="ER27" s="250"/>
      <c r="ES27" s="250"/>
      <c r="ET27" s="250"/>
      <c r="EU27" s="250"/>
      <c r="EV27" s="250"/>
      <c r="EW27" s="250"/>
      <c r="EX27" s="250"/>
      <c r="EY27" s="250"/>
      <c r="EZ27" s="250"/>
      <c r="FA27" s="250"/>
      <c r="FB27" s="250"/>
      <c r="FC27" s="250"/>
      <c r="FD27" s="250"/>
      <c r="FE27" s="250"/>
      <c r="FF27" s="250"/>
      <c r="FG27" s="250"/>
      <c r="FH27" s="250"/>
      <c r="FI27" s="250"/>
      <c r="FJ27" s="250"/>
      <c r="FK27" s="250"/>
      <c r="FL27" s="250"/>
      <c r="FM27" s="250"/>
      <c r="FN27" s="250"/>
      <c r="FO27" s="250"/>
      <c r="FP27" s="250"/>
      <c r="FQ27" s="250"/>
      <c r="FR27" s="250"/>
      <c r="FS27" s="250"/>
      <c r="FT27" s="250"/>
      <c r="FU27" s="250"/>
      <c r="FV27" s="250"/>
      <c r="FW27" s="250"/>
      <c r="FX27" s="250"/>
      <c r="FY27" s="250"/>
      <c r="FZ27" s="250"/>
      <c r="GA27" s="250"/>
      <c r="GB27" s="250"/>
      <c r="GC27" s="250"/>
      <c r="GD27" s="250"/>
      <c r="GE27" s="250"/>
      <c r="GF27" s="250"/>
      <c r="GG27" s="250"/>
      <c r="GH27" s="250"/>
      <c r="GI27" s="250"/>
      <c r="GJ27" s="250"/>
      <c r="GK27" s="250"/>
      <c r="GL27" s="250"/>
      <c r="GM27" s="250"/>
      <c r="GN27" s="250"/>
      <c r="GO27" s="250"/>
      <c r="GP27" s="250"/>
      <c r="GQ27" s="250"/>
      <c r="GR27" s="250"/>
      <c r="GS27" s="250"/>
      <c r="GT27" s="250"/>
      <c r="GU27" s="250"/>
      <c r="GV27" s="250"/>
      <c r="GW27" s="250"/>
      <c r="GX27" s="250"/>
      <c r="GY27" s="250"/>
      <c r="GZ27" s="250"/>
      <c r="HA27" s="250"/>
      <c r="HB27" s="250"/>
      <c r="HC27" s="250"/>
      <c r="HD27" s="250"/>
      <c r="HE27" s="250"/>
      <c r="HF27" s="250"/>
      <c r="HG27" s="250"/>
      <c r="HH27" s="250"/>
      <c r="HI27" s="250"/>
      <c r="HJ27" s="250"/>
      <c r="HK27" s="250"/>
      <c r="HL27" s="250"/>
      <c r="HM27" s="250"/>
      <c r="HN27" s="250"/>
      <c r="HO27" s="250"/>
      <c r="HP27" s="250"/>
      <c r="HQ27" s="250"/>
      <c r="HR27" s="250"/>
      <c r="HS27" s="250"/>
      <c r="HT27" s="250"/>
      <c r="HU27" s="250"/>
      <c r="HV27" s="250"/>
      <c r="HW27" s="250"/>
      <c r="HX27" s="250"/>
      <c r="HY27" s="250"/>
      <c r="HZ27" s="250"/>
      <c r="IA27" s="250"/>
      <c r="IB27" s="250"/>
      <c r="IC27" s="250"/>
      <c r="ID27" s="250"/>
      <c r="IE27" s="250"/>
      <c r="IF27" s="250"/>
      <c r="IG27" s="250"/>
      <c r="IH27" s="250"/>
    </row>
    <row r="28" s="249" customFormat="1" customHeight="1" spans="1:242">
      <c r="A28" s="213" t="s">
        <v>88</v>
      </c>
      <c r="B28" s="214">
        <v>196</v>
      </c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0"/>
      <c r="AP28" s="250"/>
      <c r="AQ28" s="250"/>
      <c r="AR28" s="250"/>
      <c r="AS28" s="250"/>
      <c r="AT28" s="250"/>
      <c r="AU28" s="250"/>
      <c r="AV28" s="250"/>
      <c r="AW28" s="250"/>
      <c r="AX28" s="250"/>
      <c r="AY28" s="250"/>
      <c r="AZ28" s="250"/>
      <c r="BA28" s="250"/>
      <c r="BB28" s="250"/>
      <c r="BC28" s="250"/>
      <c r="BD28" s="250"/>
      <c r="BE28" s="250"/>
      <c r="BF28" s="250"/>
      <c r="BG28" s="250"/>
      <c r="BH28" s="250"/>
      <c r="BI28" s="250"/>
      <c r="BJ28" s="250"/>
      <c r="BK28" s="250"/>
      <c r="BL28" s="250"/>
      <c r="BM28" s="250"/>
      <c r="BN28" s="250"/>
      <c r="BO28" s="250"/>
      <c r="BP28" s="250"/>
      <c r="BQ28" s="250"/>
      <c r="BR28" s="250"/>
      <c r="BS28" s="250"/>
      <c r="BT28" s="250"/>
      <c r="BU28" s="250"/>
      <c r="BV28" s="250"/>
      <c r="BW28" s="250"/>
      <c r="BX28" s="250"/>
      <c r="BY28" s="250"/>
      <c r="BZ28" s="250"/>
      <c r="CA28" s="250"/>
      <c r="CB28" s="250"/>
      <c r="CC28" s="250"/>
      <c r="CD28" s="250"/>
      <c r="CE28" s="250"/>
      <c r="CF28" s="250"/>
      <c r="CG28" s="250"/>
      <c r="CH28" s="250"/>
      <c r="CI28" s="250"/>
      <c r="CJ28" s="250"/>
      <c r="CK28" s="250"/>
      <c r="CL28" s="250"/>
      <c r="CM28" s="250"/>
      <c r="CN28" s="250"/>
      <c r="CO28" s="250"/>
      <c r="CP28" s="250"/>
      <c r="CQ28" s="250"/>
      <c r="CR28" s="250"/>
      <c r="CS28" s="250"/>
      <c r="CT28" s="250"/>
      <c r="CU28" s="250"/>
      <c r="CV28" s="250"/>
      <c r="CW28" s="250"/>
      <c r="CX28" s="250"/>
      <c r="CY28" s="250"/>
      <c r="CZ28" s="250"/>
      <c r="DA28" s="250"/>
      <c r="DB28" s="250"/>
      <c r="DC28" s="250"/>
      <c r="DD28" s="250"/>
      <c r="DE28" s="250"/>
      <c r="DF28" s="250"/>
      <c r="DG28" s="250"/>
      <c r="DH28" s="250"/>
      <c r="DI28" s="250"/>
      <c r="DJ28" s="250"/>
      <c r="DK28" s="250"/>
      <c r="DL28" s="250"/>
      <c r="DM28" s="250"/>
      <c r="DN28" s="250"/>
      <c r="DO28" s="250"/>
      <c r="DP28" s="250"/>
      <c r="DQ28" s="250"/>
      <c r="DR28" s="250"/>
      <c r="DS28" s="250"/>
      <c r="DT28" s="250"/>
      <c r="DU28" s="250"/>
      <c r="DV28" s="250"/>
      <c r="DW28" s="250"/>
      <c r="DX28" s="250"/>
      <c r="DY28" s="250"/>
      <c r="DZ28" s="250"/>
      <c r="EA28" s="250"/>
      <c r="EB28" s="250"/>
      <c r="EC28" s="250"/>
      <c r="ED28" s="250"/>
      <c r="EE28" s="250"/>
      <c r="EF28" s="250"/>
      <c r="EG28" s="250"/>
      <c r="EH28" s="250"/>
      <c r="EI28" s="250"/>
      <c r="EJ28" s="250"/>
      <c r="EK28" s="250"/>
      <c r="EL28" s="250"/>
      <c r="EM28" s="250"/>
      <c r="EN28" s="250"/>
      <c r="EO28" s="250"/>
      <c r="EP28" s="250"/>
      <c r="EQ28" s="250"/>
      <c r="ER28" s="250"/>
      <c r="ES28" s="250"/>
      <c r="ET28" s="250"/>
      <c r="EU28" s="250"/>
      <c r="EV28" s="250"/>
      <c r="EW28" s="250"/>
      <c r="EX28" s="250"/>
      <c r="EY28" s="250"/>
      <c r="EZ28" s="250"/>
      <c r="FA28" s="250"/>
      <c r="FB28" s="250"/>
      <c r="FC28" s="250"/>
      <c r="FD28" s="250"/>
      <c r="FE28" s="250"/>
      <c r="FF28" s="250"/>
      <c r="FG28" s="250"/>
      <c r="FH28" s="250"/>
      <c r="FI28" s="250"/>
      <c r="FJ28" s="250"/>
      <c r="FK28" s="250"/>
      <c r="FL28" s="250"/>
      <c r="FM28" s="250"/>
      <c r="FN28" s="250"/>
      <c r="FO28" s="250"/>
      <c r="FP28" s="250"/>
      <c r="FQ28" s="250"/>
      <c r="FR28" s="250"/>
      <c r="FS28" s="250"/>
      <c r="FT28" s="250"/>
      <c r="FU28" s="250"/>
      <c r="FV28" s="250"/>
      <c r="FW28" s="250"/>
      <c r="FX28" s="250"/>
      <c r="FY28" s="250"/>
      <c r="FZ28" s="250"/>
      <c r="GA28" s="250"/>
      <c r="GB28" s="250"/>
      <c r="GC28" s="250"/>
      <c r="GD28" s="250"/>
      <c r="GE28" s="250"/>
      <c r="GF28" s="250"/>
      <c r="GG28" s="250"/>
      <c r="GH28" s="250"/>
      <c r="GI28" s="250"/>
      <c r="GJ28" s="250"/>
      <c r="GK28" s="250"/>
      <c r="GL28" s="250"/>
      <c r="GM28" s="250"/>
      <c r="GN28" s="250"/>
      <c r="GO28" s="250"/>
      <c r="GP28" s="250"/>
      <c r="GQ28" s="250"/>
      <c r="GR28" s="250"/>
      <c r="GS28" s="250"/>
      <c r="GT28" s="250"/>
      <c r="GU28" s="250"/>
      <c r="GV28" s="250"/>
      <c r="GW28" s="250"/>
      <c r="GX28" s="250"/>
      <c r="GY28" s="250"/>
      <c r="GZ28" s="250"/>
      <c r="HA28" s="250"/>
      <c r="HB28" s="250"/>
      <c r="HC28" s="250"/>
      <c r="HD28" s="250"/>
      <c r="HE28" s="250"/>
      <c r="HF28" s="250"/>
      <c r="HG28" s="250"/>
      <c r="HH28" s="250"/>
      <c r="HI28" s="250"/>
      <c r="HJ28" s="250"/>
      <c r="HK28" s="250"/>
      <c r="HL28" s="250"/>
      <c r="HM28" s="250"/>
      <c r="HN28" s="250"/>
      <c r="HO28" s="250"/>
      <c r="HP28" s="250"/>
      <c r="HQ28" s="250"/>
      <c r="HR28" s="250"/>
      <c r="HS28" s="250"/>
      <c r="HT28" s="250"/>
      <c r="HU28" s="250"/>
      <c r="HV28" s="250"/>
      <c r="HW28" s="250"/>
      <c r="HX28" s="250"/>
      <c r="HY28" s="250"/>
      <c r="HZ28" s="250"/>
      <c r="IA28" s="250"/>
      <c r="IB28" s="250"/>
      <c r="IC28" s="250"/>
      <c r="ID28" s="250"/>
      <c r="IE28" s="250"/>
      <c r="IF28" s="250"/>
      <c r="IG28" s="250"/>
      <c r="IH28" s="250"/>
    </row>
    <row r="29" s="249" customFormat="1" customHeight="1" spans="1:242">
      <c r="A29" s="213" t="s">
        <v>89</v>
      </c>
      <c r="B29" s="214">
        <v>32243</v>
      </c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  <c r="AA29" s="250"/>
      <c r="AB29" s="250"/>
      <c r="AC29" s="250"/>
      <c r="AD29" s="250"/>
      <c r="AE29" s="250"/>
      <c r="AF29" s="250"/>
      <c r="AG29" s="250"/>
      <c r="AH29" s="250"/>
      <c r="AI29" s="250"/>
      <c r="AJ29" s="250"/>
      <c r="AK29" s="250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0"/>
      <c r="AY29" s="250"/>
      <c r="AZ29" s="250"/>
      <c r="BA29" s="250"/>
      <c r="BB29" s="250"/>
      <c r="BC29" s="250"/>
      <c r="BD29" s="250"/>
      <c r="BE29" s="250"/>
      <c r="BF29" s="250"/>
      <c r="BG29" s="250"/>
      <c r="BH29" s="250"/>
      <c r="BI29" s="250"/>
      <c r="BJ29" s="250"/>
      <c r="BK29" s="250"/>
      <c r="BL29" s="250"/>
      <c r="BM29" s="250"/>
      <c r="BN29" s="250"/>
      <c r="BO29" s="250"/>
      <c r="BP29" s="250"/>
      <c r="BQ29" s="250"/>
      <c r="BR29" s="250"/>
      <c r="BS29" s="250"/>
      <c r="BT29" s="250"/>
      <c r="BU29" s="250"/>
      <c r="BV29" s="250"/>
      <c r="BW29" s="250"/>
      <c r="BX29" s="250"/>
      <c r="BY29" s="250"/>
      <c r="BZ29" s="250"/>
      <c r="CA29" s="250"/>
      <c r="CB29" s="250"/>
      <c r="CC29" s="250"/>
      <c r="CD29" s="250"/>
      <c r="CE29" s="250"/>
      <c r="CF29" s="250"/>
      <c r="CG29" s="250"/>
      <c r="CH29" s="250"/>
      <c r="CI29" s="250"/>
      <c r="CJ29" s="250"/>
      <c r="CK29" s="250"/>
      <c r="CL29" s="250"/>
      <c r="CM29" s="250"/>
      <c r="CN29" s="250"/>
      <c r="CO29" s="250"/>
      <c r="CP29" s="250"/>
      <c r="CQ29" s="250"/>
      <c r="CR29" s="250"/>
      <c r="CS29" s="250"/>
      <c r="CT29" s="250"/>
      <c r="CU29" s="250"/>
      <c r="CV29" s="250"/>
      <c r="CW29" s="250"/>
      <c r="CX29" s="250"/>
      <c r="CY29" s="250"/>
      <c r="CZ29" s="250"/>
      <c r="DA29" s="250"/>
      <c r="DB29" s="250"/>
      <c r="DC29" s="250"/>
      <c r="DD29" s="250"/>
      <c r="DE29" s="250"/>
      <c r="DF29" s="250"/>
      <c r="DG29" s="250"/>
      <c r="DH29" s="250"/>
      <c r="DI29" s="250"/>
      <c r="DJ29" s="250"/>
      <c r="DK29" s="250"/>
      <c r="DL29" s="250"/>
      <c r="DM29" s="250"/>
      <c r="DN29" s="250"/>
      <c r="DO29" s="250"/>
      <c r="DP29" s="250"/>
      <c r="DQ29" s="250"/>
      <c r="DR29" s="250"/>
      <c r="DS29" s="250"/>
      <c r="DT29" s="250"/>
      <c r="DU29" s="250"/>
      <c r="DV29" s="250"/>
      <c r="DW29" s="250"/>
      <c r="DX29" s="250"/>
      <c r="DY29" s="250"/>
      <c r="DZ29" s="250"/>
      <c r="EA29" s="250"/>
      <c r="EB29" s="250"/>
      <c r="EC29" s="250"/>
      <c r="ED29" s="250"/>
      <c r="EE29" s="250"/>
      <c r="EF29" s="250"/>
      <c r="EG29" s="250"/>
      <c r="EH29" s="250"/>
      <c r="EI29" s="250"/>
      <c r="EJ29" s="250"/>
      <c r="EK29" s="250"/>
      <c r="EL29" s="250"/>
      <c r="EM29" s="250"/>
      <c r="EN29" s="250"/>
      <c r="EO29" s="250"/>
      <c r="EP29" s="250"/>
      <c r="EQ29" s="250"/>
      <c r="ER29" s="250"/>
      <c r="ES29" s="250"/>
      <c r="ET29" s="250"/>
      <c r="EU29" s="250"/>
      <c r="EV29" s="250"/>
      <c r="EW29" s="250"/>
      <c r="EX29" s="250"/>
      <c r="EY29" s="250"/>
      <c r="EZ29" s="250"/>
      <c r="FA29" s="250"/>
      <c r="FB29" s="250"/>
      <c r="FC29" s="250"/>
      <c r="FD29" s="250"/>
      <c r="FE29" s="250"/>
      <c r="FF29" s="250"/>
      <c r="FG29" s="250"/>
      <c r="FH29" s="250"/>
      <c r="FI29" s="250"/>
      <c r="FJ29" s="250"/>
      <c r="FK29" s="250"/>
      <c r="FL29" s="250"/>
      <c r="FM29" s="250"/>
      <c r="FN29" s="250"/>
      <c r="FO29" s="250"/>
      <c r="FP29" s="250"/>
      <c r="FQ29" s="250"/>
      <c r="FR29" s="250"/>
      <c r="FS29" s="250"/>
      <c r="FT29" s="250"/>
      <c r="FU29" s="250"/>
      <c r="FV29" s="250"/>
      <c r="FW29" s="250"/>
      <c r="FX29" s="250"/>
      <c r="FY29" s="250"/>
      <c r="FZ29" s="250"/>
      <c r="GA29" s="250"/>
      <c r="GB29" s="250"/>
      <c r="GC29" s="250"/>
      <c r="GD29" s="250"/>
      <c r="GE29" s="250"/>
      <c r="GF29" s="250"/>
      <c r="GG29" s="250"/>
      <c r="GH29" s="250"/>
      <c r="GI29" s="250"/>
      <c r="GJ29" s="250"/>
      <c r="GK29" s="250"/>
      <c r="GL29" s="250"/>
      <c r="GM29" s="250"/>
      <c r="GN29" s="250"/>
      <c r="GO29" s="250"/>
      <c r="GP29" s="250"/>
      <c r="GQ29" s="250"/>
      <c r="GR29" s="250"/>
      <c r="GS29" s="250"/>
      <c r="GT29" s="250"/>
      <c r="GU29" s="250"/>
      <c r="GV29" s="250"/>
      <c r="GW29" s="250"/>
      <c r="GX29" s="250"/>
      <c r="GY29" s="250"/>
      <c r="GZ29" s="250"/>
      <c r="HA29" s="250"/>
      <c r="HB29" s="250"/>
      <c r="HC29" s="250"/>
      <c r="HD29" s="250"/>
      <c r="HE29" s="250"/>
      <c r="HF29" s="250"/>
      <c r="HG29" s="250"/>
      <c r="HH29" s="250"/>
      <c r="HI29" s="250"/>
      <c r="HJ29" s="250"/>
      <c r="HK29" s="250"/>
      <c r="HL29" s="250"/>
      <c r="HM29" s="250"/>
      <c r="HN29" s="250"/>
      <c r="HO29" s="250"/>
      <c r="HP29" s="250"/>
      <c r="HQ29" s="250"/>
      <c r="HR29" s="250"/>
      <c r="HS29" s="250"/>
      <c r="HT29" s="250"/>
      <c r="HU29" s="250"/>
      <c r="HV29" s="250"/>
      <c r="HW29" s="250"/>
      <c r="HX29" s="250"/>
      <c r="HY29" s="250"/>
      <c r="HZ29" s="250"/>
      <c r="IA29" s="250"/>
      <c r="IB29" s="250"/>
      <c r="IC29" s="250"/>
      <c r="ID29" s="250"/>
      <c r="IE29" s="250"/>
      <c r="IF29" s="250"/>
      <c r="IG29" s="250"/>
      <c r="IH29" s="250"/>
    </row>
    <row r="30" s="249" customFormat="1" customHeight="1" spans="1:242">
      <c r="A30" s="213" t="s">
        <v>90</v>
      </c>
      <c r="B30" s="214">
        <v>9761</v>
      </c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  <c r="EF30" s="250"/>
      <c r="EG30" s="250"/>
      <c r="EH30" s="250"/>
      <c r="EI30" s="250"/>
      <c r="EJ30" s="250"/>
      <c r="EK30" s="250"/>
      <c r="EL30" s="250"/>
      <c r="EM30" s="250"/>
      <c r="EN30" s="250"/>
      <c r="EO30" s="250"/>
      <c r="EP30" s="250"/>
      <c r="EQ30" s="250"/>
      <c r="ER30" s="250"/>
      <c r="ES30" s="250"/>
      <c r="ET30" s="250"/>
      <c r="EU30" s="250"/>
      <c r="EV30" s="250"/>
      <c r="EW30" s="250"/>
      <c r="EX30" s="250"/>
      <c r="EY30" s="250"/>
      <c r="EZ30" s="250"/>
      <c r="FA30" s="250"/>
      <c r="FB30" s="250"/>
      <c r="FC30" s="250"/>
      <c r="FD30" s="250"/>
      <c r="FE30" s="250"/>
      <c r="FF30" s="250"/>
      <c r="FG30" s="250"/>
      <c r="FH30" s="250"/>
      <c r="FI30" s="250"/>
      <c r="FJ30" s="250"/>
      <c r="FK30" s="250"/>
      <c r="FL30" s="250"/>
      <c r="FM30" s="250"/>
      <c r="FN30" s="250"/>
      <c r="FO30" s="250"/>
      <c r="FP30" s="250"/>
      <c r="FQ30" s="250"/>
      <c r="FR30" s="250"/>
      <c r="FS30" s="250"/>
      <c r="FT30" s="250"/>
      <c r="FU30" s="250"/>
      <c r="FV30" s="250"/>
      <c r="FW30" s="250"/>
      <c r="FX30" s="250"/>
      <c r="FY30" s="250"/>
      <c r="FZ30" s="250"/>
      <c r="GA30" s="250"/>
      <c r="GB30" s="250"/>
      <c r="GC30" s="250"/>
      <c r="GD30" s="250"/>
      <c r="GE30" s="250"/>
      <c r="GF30" s="250"/>
      <c r="GG30" s="250"/>
      <c r="GH30" s="250"/>
      <c r="GI30" s="250"/>
      <c r="GJ30" s="250"/>
      <c r="GK30" s="250"/>
      <c r="GL30" s="250"/>
      <c r="GM30" s="250"/>
      <c r="GN30" s="250"/>
      <c r="GO30" s="250"/>
      <c r="GP30" s="250"/>
      <c r="GQ30" s="250"/>
      <c r="GR30" s="250"/>
      <c r="GS30" s="250"/>
      <c r="GT30" s="250"/>
      <c r="GU30" s="250"/>
      <c r="GV30" s="250"/>
      <c r="GW30" s="250"/>
      <c r="GX30" s="250"/>
      <c r="GY30" s="250"/>
      <c r="GZ30" s="250"/>
      <c r="HA30" s="250"/>
      <c r="HB30" s="250"/>
      <c r="HC30" s="250"/>
      <c r="HD30" s="250"/>
      <c r="HE30" s="250"/>
      <c r="HF30" s="250"/>
      <c r="HG30" s="250"/>
      <c r="HH30" s="250"/>
      <c r="HI30" s="250"/>
      <c r="HJ30" s="250"/>
      <c r="HK30" s="250"/>
      <c r="HL30" s="250"/>
      <c r="HM30" s="250"/>
      <c r="HN30" s="250"/>
      <c r="HO30" s="250"/>
      <c r="HP30" s="250"/>
      <c r="HQ30" s="250"/>
      <c r="HR30" s="250"/>
      <c r="HS30" s="250"/>
      <c r="HT30" s="250"/>
      <c r="HU30" s="250"/>
      <c r="HV30" s="250"/>
      <c r="HW30" s="250"/>
      <c r="HX30" s="250"/>
      <c r="HY30" s="250"/>
      <c r="HZ30" s="250"/>
      <c r="IA30" s="250"/>
      <c r="IB30" s="250"/>
      <c r="IC30" s="250"/>
      <c r="ID30" s="250"/>
      <c r="IE30" s="250"/>
      <c r="IF30" s="250"/>
      <c r="IG30" s="250"/>
      <c r="IH30" s="250"/>
    </row>
    <row r="31" s="249" customFormat="1" customHeight="1" spans="1:242">
      <c r="A31" s="213" t="s">
        <v>91</v>
      </c>
      <c r="B31" s="214">
        <v>680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  <c r="AA31" s="250"/>
      <c r="AB31" s="250"/>
      <c r="AC31" s="250"/>
      <c r="AD31" s="250"/>
      <c r="AE31" s="250"/>
      <c r="AF31" s="250"/>
      <c r="AG31" s="250"/>
      <c r="AH31" s="250"/>
      <c r="AI31" s="250"/>
      <c r="AJ31" s="250"/>
      <c r="AK31" s="250"/>
      <c r="AL31" s="250"/>
      <c r="AM31" s="250"/>
      <c r="AN31" s="250"/>
      <c r="AO31" s="250"/>
      <c r="AP31" s="250"/>
      <c r="AQ31" s="250"/>
      <c r="AR31" s="250"/>
      <c r="AS31" s="250"/>
      <c r="AT31" s="250"/>
      <c r="AU31" s="250"/>
      <c r="AV31" s="250"/>
      <c r="AW31" s="250"/>
      <c r="AX31" s="250"/>
      <c r="AY31" s="250"/>
      <c r="AZ31" s="250"/>
      <c r="BA31" s="250"/>
      <c r="BB31" s="250"/>
      <c r="BC31" s="250"/>
      <c r="BD31" s="250"/>
      <c r="BE31" s="250"/>
      <c r="BF31" s="250"/>
      <c r="BG31" s="250"/>
      <c r="BH31" s="250"/>
      <c r="BI31" s="250"/>
      <c r="BJ31" s="250"/>
      <c r="BK31" s="250"/>
      <c r="BL31" s="250"/>
      <c r="BM31" s="250"/>
      <c r="BN31" s="250"/>
      <c r="BO31" s="250"/>
      <c r="BP31" s="250"/>
      <c r="BQ31" s="250"/>
      <c r="BR31" s="250"/>
      <c r="BS31" s="250"/>
      <c r="BT31" s="250"/>
      <c r="BU31" s="250"/>
      <c r="BV31" s="250"/>
      <c r="BW31" s="250"/>
      <c r="BX31" s="250"/>
      <c r="BY31" s="250"/>
      <c r="BZ31" s="250"/>
      <c r="CA31" s="250"/>
      <c r="CB31" s="250"/>
      <c r="CC31" s="250"/>
      <c r="CD31" s="250"/>
      <c r="CE31" s="250"/>
      <c r="CF31" s="250"/>
      <c r="CG31" s="250"/>
      <c r="CH31" s="250"/>
      <c r="CI31" s="250"/>
      <c r="CJ31" s="250"/>
      <c r="CK31" s="250"/>
      <c r="CL31" s="250"/>
      <c r="CM31" s="250"/>
      <c r="CN31" s="250"/>
      <c r="CO31" s="250"/>
      <c r="CP31" s="250"/>
      <c r="CQ31" s="250"/>
      <c r="CR31" s="250"/>
      <c r="CS31" s="250"/>
      <c r="CT31" s="250"/>
      <c r="CU31" s="250"/>
      <c r="CV31" s="250"/>
      <c r="CW31" s="250"/>
      <c r="CX31" s="250"/>
      <c r="CY31" s="250"/>
      <c r="CZ31" s="250"/>
      <c r="DA31" s="250"/>
      <c r="DB31" s="250"/>
      <c r="DC31" s="250"/>
      <c r="DD31" s="250"/>
      <c r="DE31" s="250"/>
      <c r="DF31" s="250"/>
      <c r="DG31" s="250"/>
      <c r="DH31" s="250"/>
      <c r="DI31" s="250"/>
      <c r="DJ31" s="250"/>
      <c r="DK31" s="250"/>
      <c r="DL31" s="250"/>
      <c r="DM31" s="250"/>
      <c r="DN31" s="250"/>
      <c r="DO31" s="250"/>
      <c r="DP31" s="250"/>
      <c r="DQ31" s="250"/>
      <c r="DR31" s="250"/>
      <c r="DS31" s="250"/>
      <c r="DT31" s="250"/>
      <c r="DU31" s="250"/>
      <c r="DV31" s="250"/>
      <c r="DW31" s="250"/>
      <c r="DX31" s="250"/>
      <c r="DY31" s="250"/>
      <c r="DZ31" s="250"/>
      <c r="EA31" s="250"/>
      <c r="EB31" s="250"/>
      <c r="EC31" s="250"/>
      <c r="ED31" s="250"/>
      <c r="EE31" s="250"/>
      <c r="EF31" s="250"/>
      <c r="EG31" s="250"/>
      <c r="EH31" s="250"/>
      <c r="EI31" s="250"/>
      <c r="EJ31" s="250"/>
      <c r="EK31" s="250"/>
      <c r="EL31" s="250"/>
      <c r="EM31" s="250"/>
      <c r="EN31" s="250"/>
      <c r="EO31" s="250"/>
      <c r="EP31" s="250"/>
      <c r="EQ31" s="250"/>
      <c r="ER31" s="250"/>
      <c r="ES31" s="250"/>
      <c r="ET31" s="250"/>
      <c r="EU31" s="250"/>
      <c r="EV31" s="250"/>
      <c r="EW31" s="250"/>
      <c r="EX31" s="250"/>
      <c r="EY31" s="250"/>
      <c r="EZ31" s="250"/>
      <c r="FA31" s="250"/>
      <c r="FB31" s="250"/>
      <c r="FC31" s="250"/>
      <c r="FD31" s="250"/>
      <c r="FE31" s="250"/>
      <c r="FF31" s="250"/>
      <c r="FG31" s="250"/>
      <c r="FH31" s="250"/>
      <c r="FI31" s="250"/>
      <c r="FJ31" s="250"/>
      <c r="FK31" s="250"/>
      <c r="FL31" s="250"/>
      <c r="FM31" s="250"/>
      <c r="FN31" s="250"/>
      <c r="FO31" s="250"/>
      <c r="FP31" s="250"/>
      <c r="FQ31" s="250"/>
      <c r="FR31" s="250"/>
      <c r="FS31" s="250"/>
      <c r="FT31" s="250"/>
      <c r="FU31" s="250"/>
      <c r="FV31" s="250"/>
      <c r="FW31" s="250"/>
      <c r="FX31" s="250"/>
      <c r="FY31" s="250"/>
      <c r="FZ31" s="250"/>
      <c r="GA31" s="250"/>
      <c r="GB31" s="250"/>
      <c r="GC31" s="250"/>
      <c r="GD31" s="250"/>
      <c r="GE31" s="250"/>
      <c r="GF31" s="250"/>
      <c r="GG31" s="250"/>
      <c r="GH31" s="250"/>
      <c r="GI31" s="250"/>
      <c r="GJ31" s="250"/>
      <c r="GK31" s="250"/>
      <c r="GL31" s="250"/>
      <c r="GM31" s="250"/>
      <c r="GN31" s="250"/>
      <c r="GO31" s="250"/>
      <c r="GP31" s="250"/>
      <c r="GQ31" s="250"/>
      <c r="GR31" s="250"/>
      <c r="GS31" s="250"/>
      <c r="GT31" s="250"/>
      <c r="GU31" s="250"/>
      <c r="GV31" s="250"/>
      <c r="GW31" s="250"/>
      <c r="GX31" s="250"/>
      <c r="GY31" s="250"/>
      <c r="GZ31" s="250"/>
      <c r="HA31" s="250"/>
      <c r="HB31" s="250"/>
      <c r="HC31" s="250"/>
      <c r="HD31" s="250"/>
      <c r="HE31" s="250"/>
      <c r="HF31" s="250"/>
      <c r="HG31" s="250"/>
      <c r="HH31" s="250"/>
      <c r="HI31" s="250"/>
      <c r="HJ31" s="250"/>
      <c r="HK31" s="250"/>
      <c r="HL31" s="250"/>
      <c r="HM31" s="250"/>
      <c r="HN31" s="250"/>
      <c r="HO31" s="250"/>
      <c r="HP31" s="250"/>
      <c r="HQ31" s="250"/>
      <c r="HR31" s="250"/>
      <c r="HS31" s="250"/>
      <c r="HT31" s="250"/>
      <c r="HU31" s="250"/>
      <c r="HV31" s="250"/>
      <c r="HW31" s="250"/>
      <c r="HX31" s="250"/>
      <c r="HY31" s="250"/>
      <c r="HZ31" s="250"/>
      <c r="IA31" s="250"/>
      <c r="IB31" s="250"/>
      <c r="IC31" s="250"/>
      <c r="ID31" s="250"/>
      <c r="IE31" s="250"/>
      <c r="IF31" s="250"/>
      <c r="IG31" s="250"/>
      <c r="IH31" s="250"/>
    </row>
    <row r="32" s="249" customFormat="1" customHeight="1" spans="1:242">
      <c r="A32" s="213" t="s">
        <v>92</v>
      </c>
      <c r="B32" s="214">
        <v>31685</v>
      </c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  <c r="AA32" s="250"/>
      <c r="AB32" s="250"/>
      <c r="AC32" s="250"/>
      <c r="AD32" s="250"/>
      <c r="AE32" s="250"/>
      <c r="AF32" s="250"/>
      <c r="AG32" s="250"/>
      <c r="AH32" s="250"/>
      <c r="AI32" s="250"/>
      <c r="AJ32" s="250"/>
      <c r="AK32" s="250"/>
      <c r="AL32" s="250"/>
      <c r="AM32" s="250"/>
      <c r="AN32" s="250"/>
      <c r="AO32" s="250"/>
      <c r="AP32" s="250"/>
      <c r="AQ32" s="250"/>
      <c r="AR32" s="250"/>
      <c r="AS32" s="250"/>
      <c r="AT32" s="250"/>
      <c r="AU32" s="250"/>
      <c r="AV32" s="250"/>
      <c r="AW32" s="250"/>
      <c r="AX32" s="250"/>
      <c r="AY32" s="250"/>
      <c r="AZ32" s="250"/>
      <c r="BA32" s="250"/>
      <c r="BB32" s="250"/>
      <c r="BC32" s="250"/>
      <c r="BD32" s="250"/>
      <c r="BE32" s="250"/>
      <c r="BF32" s="250"/>
      <c r="BG32" s="250"/>
      <c r="BH32" s="250"/>
      <c r="BI32" s="250"/>
      <c r="BJ32" s="250"/>
      <c r="BK32" s="250"/>
      <c r="BL32" s="250"/>
      <c r="BM32" s="250"/>
      <c r="BN32" s="250"/>
      <c r="BO32" s="250"/>
      <c r="BP32" s="250"/>
      <c r="BQ32" s="250"/>
      <c r="BR32" s="250"/>
      <c r="BS32" s="250"/>
      <c r="BT32" s="250"/>
      <c r="BU32" s="250"/>
      <c r="BV32" s="250"/>
      <c r="BW32" s="250"/>
      <c r="BX32" s="250"/>
      <c r="BY32" s="250"/>
      <c r="BZ32" s="250"/>
      <c r="CA32" s="250"/>
      <c r="CB32" s="250"/>
      <c r="CC32" s="250"/>
      <c r="CD32" s="250"/>
      <c r="CE32" s="250"/>
      <c r="CF32" s="250"/>
      <c r="CG32" s="250"/>
      <c r="CH32" s="250"/>
      <c r="CI32" s="250"/>
      <c r="CJ32" s="250"/>
      <c r="CK32" s="250"/>
      <c r="CL32" s="250"/>
      <c r="CM32" s="250"/>
      <c r="CN32" s="250"/>
      <c r="CO32" s="250"/>
      <c r="CP32" s="250"/>
      <c r="CQ32" s="250"/>
      <c r="CR32" s="250"/>
      <c r="CS32" s="250"/>
      <c r="CT32" s="250"/>
      <c r="CU32" s="250"/>
      <c r="CV32" s="250"/>
      <c r="CW32" s="250"/>
      <c r="CX32" s="250"/>
      <c r="CY32" s="250"/>
      <c r="CZ32" s="250"/>
      <c r="DA32" s="250"/>
      <c r="DB32" s="250"/>
      <c r="DC32" s="250"/>
      <c r="DD32" s="250"/>
      <c r="DE32" s="250"/>
      <c r="DF32" s="250"/>
      <c r="DG32" s="250"/>
      <c r="DH32" s="250"/>
      <c r="DI32" s="250"/>
      <c r="DJ32" s="250"/>
      <c r="DK32" s="250"/>
      <c r="DL32" s="250"/>
      <c r="DM32" s="250"/>
      <c r="DN32" s="250"/>
      <c r="DO32" s="250"/>
      <c r="DP32" s="250"/>
      <c r="DQ32" s="250"/>
      <c r="DR32" s="250"/>
      <c r="DS32" s="250"/>
      <c r="DT32" s="250"/>
      <c r="DU32" s="250"/>
      <c r="DV32" s="250"/>
      <c r="DW32" s="250"/>
      <c r="DX32" s="250"/>
      <c r="DY32" s="250"/>
      <c r="DZ32" s="250"/>
      <c r="EA32" s="250"/>
      <c r="EB32" s="250"/>
      <c r="EC32" s="250"/>
      <c r="ED32" s="250"/>
      <c r="EE32" s="250"/>
      <c r="EF32" s="250"/>
      <c r="EG32" s="250"/>
      <c r="EH32" s="250"/>
      <c r="EI32" s="250"/>
      <c r="EJ32" s="250"/>
      <c r="EK32" s="250"/>
      <c r="EL32" s="250"/>
      <c r="EM32" s="250"/>
      <c r="EN32" s="250"/>
      <c r="EO32" s="250"/>
      <c r="EP32" s="250"/>
      <c r="EQ32" s="250"/>
      <c r="ER32" s="250"/>
      <c r="ES32" s="250"/>
      <c r="ET32" s="250"/>
      <c r="EU32" s="250"/>
      <c r="EV32" s="250"/>
      <c r="EW32" s="250"/>
      <c r="EX32" s="250"/>
      <c r="EY32" s="250"/>
      <c r="EZ32" s="250"/>
      <c r="FA32" s="250"/>
      <c r="FB32" s="250"/>
      <c r="FC32" s="250"/>
      <c r="FD32" s="250"/>
      <c r="FE32" s="250"/>
      <c r="FF32" s="250"/>
      <c r="FG32" s="250"/>
      <c r="FH32" s="250"/>
      <c r="FI32" s="250"/>
      <c r="FJ32" s="250"/>
      <c r="FK32" s="250"/>
      <c r="FL32" s="250"/>
      <c r="FM32" s="250"/>
      <c r="FN32" s="250"/>
      <c r="FO32" s="250"/>
      <c r="FP32" s="250"/>
      <c r="FQ32" s="250"/>
      <c r="FR32" s="250"/>
      <c r="FS32" s="250"/>
      <c r="FT32" s="250"/>
      <c r="FU32" s="250"/>
      <c r="FV32" s="250"/>
      <c r="FW32" s="250"/>
      <c r="FX32" s="250"/>
      <c r="FY32" s="250"/>
      <c r="FZ32" s="250"/>
      <c r="GA32" s="250"/>
      <c r="GB32" s="250"/>
      <c r="GC32" s="250"/>
      <c r="GD32" s="250"/>
      <c r="GE32" s="250"/>
      <c r="GF32" s="250"/>
      <c r="GG32" s="250"/>
      <c r="GH32" s="250"/>
      <c r="GI32" s="250"/>
      <c r="GJ32" s="250"/>
      <c r="GK32" s="250"/>
      <c r="GL32" s="250"/>
      <c r="GM32" s="250"/>
      <c r="GN32" s="250"/>
      <c r="GO32" s="250"/>
      <c r="GP32" s="250"/>
      <c r="GQ32" s="250"/>
      <c r="GR32" s="250"/>
      <c r="GS32" s="250"/>
      <c r="GT32" s="250"/>
      <c r="GU32" s="250"/>
      <c r="GV32" s="250"/>
      <c r="GW32" s="250"/>
      <c r="GX32" s="250"/>
      <c r="GY32" s="250"/>
      <c r="GZ32" s="250"/>
      <c r="HA32" s="250"/>
      <c r="HB32" s="250"/>
      <c r="HC32" s="250"/>
      <c r="HD32" s="250"/>
      <c r="HE32" s="250"/>
      <c r="HF32" s="250"/>
      <c r="HG32" s="250"/>
      <c r="HH32" s="250"/>
      <c r="HI32" s="250"/>
      <c r="HJ32" s="250"/>
      <c r="HK32" s="250"/>
      <c r="HL32" s="250"/>
      <c r="HM32" s="250"/>
      <c r="HN32" s="250"/>
      <c r="HO32" s="250"/>
      <c r="HP32" s="250"/>
      <c r="HQ32" s="250"/>
      <c r="HR32" s="250"/>
      <c r="HS32" s="250"/>
      <c r="HT32" s="250"/>
      <c r="HU32" s="250"/>
      <c r="HV32" s="250"/>
      <c r="HW32" s="250"/>
      <c r="HX32" s="250"/>
      <c r="HY32" s="250"/>
      <c r="HZ32" s="250"/>
      <c r="IA32" s="250"/>
      <c r="IB32" s="250"/>
      <c r="IC32" s="250"/>
      <c r="ID32" s="250"/>
      <c r="IE32" s="250"/>
      <c r="IF32" s="250"/>
      <c r="IG32" s="250"/>
      <c r="IH32" s="250"/>
    </row>
    <row r="33" s="249" customFormat="1" customHeight="1" spans="1:242">
      <c r="A33" s="213" t="s">
        <v>93</v>
      </c>
      <c r="B33" s="214">
        <v>2929</v>
      </c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  <c r="AA33" s="250"/>
      <c r="AB33" s="250"/>
      <c r="AC33" s="250"/>
      <c r="AD33" s="250"/>
      <c r="AE33" s="250"/>
      <c r="AF33" s="250"/>
      <c r="AG33" s="250"/>
      <c r="AH33" s="250"/>
      <c r="AI33" s="250"/>
      <c r="AJ33" s="250"/>
      <c r="AK33" s="250"/>
      <c r="AL33" s="250"/>
      <c r="AM33" s="250"/>
      <c r="AN33" s="250"/>
      <c r="AO33" s="250"/>
      <c r="AP33" s="250"/>
      <c r="AQ33" s="250"/>
      <c r="AR33" s="250"/>
      <c r="AS33" s="250"/>
      <c r="AT33" s="250"/>
      <c r="AU33" s="250"/>
      <c r="AV33" s="250"/>
      <c r="AW33" s="250"/>
      <c r="AX33" s="250"/>
      <c r="AY33" s="250"/>
      <c r="AZ33" s="250"/>
      <c r="BA33" s="250"/>
      <c r="BB33" s="250"/>
      <c r="BC33" s="250"/>
      <c r="BD33" s="250"/>
      <c r="BE33" s="250"/>
      <c r="BF33" s="250"/>
      <c r="BG33" s="250"/>
      <c r="BH33" s="250"/>
      <c r="BI33" s="250"/>
      <c r="BJ33" s="250"/>
      <c r="BK33" s="250"/>
      <c r="BL33" s="250"/>
      <c r="BM33" s="250"/>
      <c r="BN33" s="250"/>
      <c r="BO33" s="250"/>
      <c r="BP33" s="250"/>
      <c r="BQ33" s="250"/>
      <c r="BR33" s="250"/>
      <c r="BS33" s="250"/>
      <c r="BT33" s="250"/>
      <c r="BU33" s="250"/>
      <c r="BV33" s="250"/>
      <c r="BW33" s="250"/>
      <c r="BX33" s="250"/>
      <c r="BY33" s="250"/>
      <c r="BZ33" s="250"/>
      <c r="CA33" s="250"/>
      <c r="CB33" s="250"/>
      <c r="CC33" s="250"/>
      <c r="CD33" s="250"/>
      <c r="CE33" s="250"/>
      <c r="CF33" s="250"/>
      <c r="CG33" s="250"/>
      <c r="CH33" s="250"/>
      <c r="CI33" s="250"/>
      <c r="CJ33" s="250"/>
      <c r="CK33" s="250"/>
      <c r="CL33" s="250"/>
      <c r="CM33" s="250"/>
      <c r="CN33" s="250"/>
      <c r="CO33" s="250"/>
      <c r="CP33" s="250"/>
      <c r="CQ33" s="250"/>
      <c r="CR33" s="250"/>
      <c r="CS33" s="250"/>
      <c r="CT33" s="250"/>
      <c r="CU33" s="250"/>
      <c r="CV33" s="250"/>
      <c r="CW33" s="250"/>
      <c r="CX33" s="250"/>
      <c r="CY33" s="250"/>
      <c r="CZ33" s="250"/>
      <c r="DA33" s="250"/>
      <c r="DB33" s="250"/>
      <c r="DC33" s="250"/>
      <c r="DD33" s="250"/>
      <c r="DE33" s="250"/>
      <c r="DF33" s="250"/>
      <c r="DG33" s="250"/>
      <c r="DH33" s="250"/>
      <c r="DI33" s="250"/>
      <c r="DJ33" s="250"/>
      <c r="DK33" s="250"/>
      <c r="DL33" s="250"/>
      <c r="DM33" s="250"/>
      <c r="DN33" s="250"/>
      <c r="DO33" s="250"/>
      <c r="DP33" s="250"/>
      <c r="DQ33" s="250"/>
      <c r="DR33" s="250"/>
      <c r="DS33" s="250"/>
      <c r="DT33" s="250"/>
      <c r="DU33" s="250"/>
      <c r="DV33" s="250"/>
      <c r="DW33" s="250"/>
      <c r="DX33" s="250"/>
      <c r="DY33" s="250"/>
      <c r="DZ33" s="250"/>
      <c r="EA33" s="250"/>
      <c r="EB33" s="250"/>
      <c r="EC33" s="250"/>
      <c r="ED33" s="250"/>
      <c r="EE33" s="250"/>
      <c r="EF33" s="250"/>
      <c r="EG33" s="250"/>
      <c r="EH33" s="250"/>
      <c r="EI33" s="250"/>
      <c r="EJ33" s="250"/>
      <c r="EK33" s="250"/>
      <c r="EL33" s="250"/>
      <c r="EM33" s="250"/>
      <c r="EN33" s="250"/>
      <c r="EO33" s="250"/>
      <c r="EP33" s="250"/>
      <c r="EQ33" s="250"/>
      <c r="ER33" s="250"/>
      <c r="ES33" s="250"/>
      <c r="ET33" s="250"/>
      <c r="EU33" s="250"/>
      <c r="EV33" s="250"/>
      <c r="EW33" s="250"/>
      <c r="EX33" s="250"/>
      <c r="EY33" s="250"/>
      <c r="EZ33" s="250"/>
      <c r="FA33" s="250"/>
      <c r="FB33" s="250"/>
      <c r="FC33" s="250"/>
      <c r="FD33" s="250"/>
      <c r="FE33" s="250"/>
      <c r="FF33" s="250"/>
      <c r="FG33" s="250"/>
      <c r="FH33" s="250"/>
      <c r="FI33" s="250"/>
      <c r="FJ33" s="250"/>
      <c r="FK33" s="250"/>
      <c r="FL33" s="250"/>
      <c r="FM33" s="250"/>
      <c r="FN33" s="250"/>
      <c r="FO33" s="250"/>
      <c r="FP33" s="250"/>
      <c r="FQ33" s="250"/>
      <c r="FR33" s="250"/>
      <c r="FS33" s="250"/>
      <c r="FT33" s="250"/>
      <c r="FU33" s="250"/>
      <c r="FV33" s="250"/>
      <c r="FW33" s="250"/>
      <c r="FX33" s="250"/>
      <c r="FY33" s="250"/>
      <c r="FZ33" s="250"/>
      <c r="GA33" s="250"/>
      <c r="GB33" s="250"/>
      <c r="GC33" s="250"/>
      <c r="GD33" s="250"/>
      <c r="GE33" s="250"/>
      <c r="GF33" s="250"/>
      <c r="GG33" s="250"/>
      <c r="GH33" s="250"/>
      <c r="GI33" s="250"/>
      <c r="GJ33" s="250"/>
      <c r="GK33" s="250"/>
      <c r="GL33" s="250"/>
      <c r="GM33" s="250"/>
      <c r="GN33" s="250"/>
      <c r="GO33" s="250"/>
      <c r="GP33" s="250"/>
      <c r="GQ33" s="250"/>
      <c r="GR33" s="250"/>
      <c r="GS33" s="250"/>
      <c r="GT33" s="250"/>
      <c r="GU33" s="250"/>
      <c r="GV33" s="250"/>
      <c r="GW33" s="250"/>
      <c r="GX33" s="250"/>
      <c r="GY33" s="250"/>
      <c r="GZ33" s="250"/>
      <c r="HA33" s="250"/>
      <c r="HB33" s="250"/>
      <c r="HC33" s="250"/>
      <c r="HD33" s="250"/>
      <c r="HE33" s="250"/>
      <c r="HF33" s="250"/>
      <c r="HG33" s="250"/>
      <c r="HH33" s="250"/>
      <c r="HI33" s="250"/>
      <c r="HJ33" s="250"/>
      <c r="HK33" s="250"/>
      <c r="HL33" s="250"/>
      <c r="HM33" s="250"/>
      <c r="HN33" s="250"/>
      <c r="HO33" s="250"/>
      <c r="HP33" s="250"/>
      <c r="HQ33" s="250"/>
      <c r="HR33" s="250"/>
      <c r="HS33" s="250"/>
      <c r="HT33" s="250"/>
      <c r="HU33" s="250"/>
      <c r="HV33" s="250"/>
      <c r="HW33" s="250"/>
      <c r="HX33" s="250"/>
      <c r="HY33" s="250"/>
      <c r="HZ33" s="250"/>
      <c r="IA33" s="250"/>
      <c r="IB33" s="250"/>
      <c r="IC33" s="250"/>
      <c r="ID33" s="250"/>
      <c r="IE33" s="250"/>
      <c r="IF33" s="250"/>
      <c r="IG33" s="250"/>
      <c r="IH33" s="250"/>
    </row>
    <row r="34" s="249" customFormat="1" customHeight="1" spans="1:242">
      <c r="A34" s="213" t="s">
        <v>94</v>
      </c>
      <c r="B34" s="214">
        <v>5192</v>
      </c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0"/>
      <c r="CA34" s="250"/>
      <c r="CB34" s="250"/>
      <c r="CC34" s="250"/>
      <c r="CD34" s="250"/>
      <c r="CE34" s="250"/>
      <c r="CF34" s="250"/>
      <c r="CG34" s="250"/>
      <c r="CH34" s="250"/>
      <c r="CI34" s="250"/>
      <c r="CJ34" s="250"/>
      <c r="CK34" s="250"/>
      <c r="CL34" s="250"/>
      <c r="CM34" s="250"/>
      <c r="CN34" s="250"/>
      <c r="CO34" s="250"/>
      <c r="CP34" s="250"/>
      <c r="CQ34" s="250"/>
      <c r="CR34" s="250"/>
      <c r="CS34" s="250"/>
      <c r="CT34" s="250"/>
      <c r="CU34" s="250"/>
      <c r="CV34" s="250"/>
      <c r="CW34" s="250"/>
      <c r="CX34" s="250"/>
      <c r="CY34" s="250"/>
      <c r="CZ34" s="250"/>
      <c r="DA34" s="250"/>
      <c r="DB34" s="250"/>
      <c r="DC34" s="250"/>
      <c r="DD34" s="250"/>
      <c r="DE34" s="250"/>
      <c r="DF34" s="250"/>
      <c r="DG34" s="250"/>
      <c r="DH34" s="250"/>
      <c r="DI34" s="250"/>
      <c r="DJ34" s="250"/>
      <c r="DK34" s="250"/>
      <c r="DL34" s="250"/>
      <c r="DM34" s="250"/>
      <c r="DN34" s="250"/>
      <c r="DO34" s="250"/>
      <c r="DP34" s="250"/>
      <c r="DQ34" s="250"/>
      <c r="DR34" s="250"/>
      <c r="DS34" s="250"/>
      <c r="DT34" s="250"/>
      <c r="DU34" s="250"/>
      <c r="DV34" s="250"/>
      <c r="DW34" s="250"/>
      <c r="DX34" s="250"/>
      <c r="DY34" s="250"/>
      <c r="DZ34" s="250"/>
      <c r="EA34" s="250"/>
      <c r="EB34" s="250"/>
      <c r="EC34" s="250"/>
      <c r="ED34" s="250"/>
      <c r="EE34" s="250"/>
      <c r="EF34" s="250"/>
      <c r="EG34" s="250"/>
      <c r="EH34" s="250"/>
      <c r="EI34" s="250"/>
      <c r="EJ34" s="250"/>
      <c r="EK34" s="250"/>
      <c r="EL34" s="250"/>
      <c r="EM34" s="250"/>
      <c r="EN34" s="250"/>
      <c r="EO34" s="250"/>
      <c r="EP34" s="250"/>
      <c r="EQ34" s="250"/>
      <c r="ER34" s="250"/>
      <c r="ES34" s="250"/>
      <c r="ET34" s="250"/>
      <c r="EU34" s="250"/>
      <c r="EV34" s="250"/>
      <c r="EW34" s="250"/>
      <c r="EX34" s="250"/>
      <c r="EY34" s="250"/>
      <c r="EZ34" s="250"/>
      <c r="FA34" s="250"/>
      <c r="FB34" s="250"/>
      <c r="FC34" s="250"/>
      <c r="FD34" s="250"/>
      <c r="FE34" s="250"/>
      <c r="FF34" s="250"/>
      <c r="FG34" s="250"/>
      <c r="FH34" s="250"/>
      <c r="FI34" s="250"/>
      <c r="FJ34" s="250"/>
      <c r="FK34" s="250"/>
      <c r="FL34" s="250"/>
      <c r="FM34" s="250"/>
      <c r="FN34" s="250"/>
      <c r="FO34" s="250"/>
      <c r="FP34" s="250"/>
      <c r="FQ34" s="250"/>
      <c r="FR34" s="250"/>
      <c r="FS34" s="250"/>
      <c r="FT34" s="250"/>
      <c r="FU34" s="250"/>
      <c r="FV34" s="250"/>
      <c r="FW34" s="250"/>
      <c r="FX34" s="250"/>
      <c r="FY34" s="250"/>
      <c r="FZ34" s="250"/>
      <c r="GA34" s="250"/>
      <c r="GB34" s="250"/>
      <c r="GC34" s="250"/>
      <c r="GD34" s="250"/>
      <c r="GE34" s="250"/>
      <c r="GF34" s="250"/>
      <c r="GG34" s="250"/>
      <c r="GH34" s="250"/>
      <c r="GI34" s="250"/>
      <c r="GJ34" s="250"/>
      <c r="GK34" s="250"/>
      <c r="GL34" s="250"/>
      <c r="GM34" s="250"/>
      <c r="GN34" s="250"/>
      <c r="GO34" s="250"/>
      <c r="GP34" s="250"/>
      <c r="GQ34" s="250"/>
      <c r="GR34" s="250"/>
      <c r="GS34" s="250"/>
      <c r="GT34" s="250"/>
      <c r="GU34" s="250"/>
      <c r="GV34" s="250"/>
      <c r="GW34" s="250"/>
      <c r="GX34" s="250"/>
      <c r="GY34" s="250"/>
      <c r="GZ34" s="250"/>
      <c r="HA34" s="250"/>
      <c r="HB34" s="250"/>
      <c r="HC34" s="250"/>
      <c r="HD34" s="250"/>
      <c r="HE34" s="250"/>
      <c r="HF34" s="250"/>
      <c r="HG34" s="250"/>
      <c r="HH34" s="250"/>
      <c r="HI34" s="250"/>
      <c r="HJ34" s="250"/>
      <c r="HK34" s="250"/>
      <c r="HL34" s="250"/>
      <c r="HM34" s="250"/>
      <c r="HN34" s="250"/>
      <c r="HO34" s="250"/>
      <c r="HP34" s="250"/>
      <c r="HQ34" s="250"/>
      <c r="HR34" s="250"/>
      <c r="HS34" s="250"/>
      <c r="HT34" s="250"/>
      <c r="HU34" s="250"/>
      <c r="HV34" s="250"/>
      <c r="HW34" s="250"/>
      <c r="HX34" s="250"/>
      <c r="HY34" s="250"/>
      <c r="HZ34" s="250"/>
      <c r="IA34" s="250"/>
      <c r="IB34" s="250"/>
      <c r="IC34" s="250"/>
      <c r="ID34" s="250"/>
      <c r="IE34" s="250"/>
      <c r="IF34" s="250"/>
      <c r="IG34" s="250"/>
      <c r="IH34" s="250"/>
    </row>
    <row r="35" s="249" customFormat="1" customHeight="1" spans="1:242">
      <c r="A35" s="213" t="s">
        <v>95</v>
      </c>
      <c r="B35" s="214">
        <v>348</v>
      </c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0"/>
      <c r="AL35" s="250"/>
      <c r="AM35" s="250"/>
      <c r="AN35" s="250"/>
      <c r="AO35" s="250"/>
      <c r="AP35" s="250"/>
      <c r="AQ35" s="250"/>
      <c r="AR35" s="250"/>
      <c r="AS35" s="250"/>
      <c r="AT35" s="250"/>
      <c r="AU35" s="250"/>
      <c r="AV35" s="250"/>
      <c r="AW35" s="250"/>
      <c r="AX35" s="250"/>
      <c r="AY35" s="250"/>
      <c r="AZ35" s="250"/>
      <c r="BA35" s="250"/>
      <c r="BB35" s="250"/>
      <c r="BC35" s="250"/>
      <c r="BD35" s="250"/>
      <c r="BE35" s="250"/>
      <c r="BF35" s="250"/>
      <c r="BG35" s="250"/>
      <c r="BH35" s="250"/>
      <c r="BI35" s="250"/>
      <c r="BJ35" s="250"/>
      <c r="BK35" s="250"/>
      <c r="BL35" s="250"/>
      <c r="BM35" s="250"/>
      <c r="BN35" s="250"/>
      <c r="BO35" s="250"/>
      <c r="BP35" s="250"/>
      <c r="BQ35" s="250"/>
      <c r="BR35" s="250"/>
      <c r="BS35" s="250"/>
      <c r="BT35" s="250"/>
      <c r="BU35" s="250"/>
      <c r="BV35" s="250"/>
      <c r="BW35" s="250"/>
      <c r="BX35" s="250"/>
      <c r="BY35" s="250"/>
      <c r="BZ35" s="250"/>
      <c r="CA35" s="250"/>
      <c r="CB35" s="250"/>
      <c r="CC35" s="250"/>
      <c r="CD35" s="250"/>
      <c r="CE35" s="250"/>
      <c r="CF35" s="250"/>
      <c r="CG35" s="250"/>
      <c r="CH35" s="250"/>
      <c r="CI35" s="250"/>
      <c r="CJ35" s="250"/>
      <c r="CK35" s="250"/>
      <c r="CL35" s="250"/>
      <c r="CM35" s="250"/>
      <c r="CN35" s="250"/>
      <c r="CO35" s="250"/>
      <c r="CP35" s="250"/>
      <c r="CQ35" s="250"/>
      <c r="CR35" s="250"/>
      <c r="CS35" s="250"/>
      <c r="CT35" s="250"/>
      <c r="CU35" s="250"/>
      <c r="CV35" s="250"/>
      <c r="CW35" s="250"/>
      <c r="CX35" s="250"/>
      <c r="CY35" s="250"/>
      <c r="CZ35" s="250"/>
      <c r="DA35" s="250"/>
      <c r="DB35" s="250"/>
      <c r="DC35" s="250"/>
      <c r="DD35" s="250"/>
      <c r="DE35" s="250"/>
      <c r="DF35" s="250"/>
      <c r="DG35" s="250"/>
      <c r="DH35" s="250"/>
      <c r="DI35" s="250"/>
      <c r="DJ35" s="250"/>
      <c r="DK35" s="250"/>
      <c r="DL35" s="250"/>
      <c r="DM35" s="250"/>
      <c r="DN35" s="250"/>
      <c r="DO35" s="250"/>
      <c r="DP35" s="250"/>
      <c r="DQ35" s="250"/>
      <c r="DR35" s="250"/>
      <c r="DS35" s="250"/>
      <c r="DT35" s="250"/>
      <c r="DU35" s="250"/>
      <c r="DV35" s="250"/>
      <c r="DW35" s="250"/>
      <c r="DX35" s="250"/>
      <c r="DY35" s="250"/>
      <c r="DZ35" s="250"/>
      <c r="EA35" s="250"/>
      <c r="EB35" s="250"/>
      <c r="EC35" s="250"/>
      <c r="ED35" s="250"/>
      <c r="EE35" s="250"/>
      <c r="EF35" s="250"/>
      <c r="EG35" s="250"/>
      <c r="EH35" s="250"/>
      <c r="EI35" s="250"/>
      <c r="EJ35" s="250"/>
      <c r="EK35" s="250"/>
      <c r="EL35" s="250"/>
      <c r="EM35" s="250"/>
      <c r="EN35" s="250"/>
      <c r="EO35" s="250"/>
      <c r="EP35" s="250"/>
      <c r="EQ35" s="250"/>
      <c r="ER35" s="250"/>
      <c r="ES35" s="250"/>
      <c r="ET35" s="250"/>
      <c r="EU35" s="250"/>
      <c r="EV35" s="250"/>
      <c r="EW35" s="250"/>
      <c r="EX35" s="250"/>
      <c r="EY35" s="250"/>
      <c r="EZ35" s="250"/>
      <c r="FA35" s="250"/>
      <c r="FB35" s="250"/>
      <c r="FC35" s="250"/>
      <c r="FD35" s="250"/>
      <c r="FE35" s="250"/>
      <c r="FF35" s="250"/>
      <c r="FG35" s="250"/>
      <c r="FH35" s="250"/>
      <c r="FI35" s="250"/>
      <c r="FJ35" s="250"/>
      <c r="FK35" s="250"/>
      <c r="FL35" s="250"/>
      <c r="FM35" s="250"/>
      <c r="FN35" s="250"/>
      <c r="FO35" s="250"/>
      <c r="FP35" s="250"/>
      <c r="FQ35" s="250"/>
      <c r="FR35" s="250"/>
      <c r="FS35" s="250"/>
      <c r="FT35" s="250"/>
      <c r="FU35" s="250"/>
      <c r="FV35" s="250"/>
      <c r="FW35" s="250"/>
      <c r="FX35" s="250"/>
      <c r="FY35" s="250"/>
      <c r="FZ35" s="250"/>
      <c r="GA35" s="250"/>
      <c r="GB35" s="250"/>
      <c r="GC35" s="250"/>
      <c r="GD35" s="250"/>
      <c r="GE35" s="250"/>
      <c r="GF35" s="250"/>
      <c r="GG35" s="250"/>
      <c r="GH35" s="250"/>
      <c r="GI35" s="250"/>
      <c r="GJ35" s="250"/>
      <c r="GK35" s="250"/>
      <c r="GL35" s="250"/>
      <c r="GM35" s="250"/>
      <c r="GN35" s="250"/>
      <c r="GO35" s="250"/>
      <c r="GP35" s="250"/>
      <c r="GQ35" s="250"/>
      <c r="GR35" s="250"/>
      <c r="GS35" s="250"/>
      <c r="GT35" s="250"/>
      <c r="GU35" s="250"/>
      <c r="GV35" s="250"/>
      <c r="GW35" s="250"/>
      <c r="GX35" s="250"/>
      <c r="GY35" s="250"/>
      <c r="GZ35" s="250"/>
      <c r="HA35" s="250"/>
      <c r="HB35" s="250"/>
      <c r="HC35" s="250"/>
      <c r="HD35" s="250"/>
      <c r="HE35" s="250"/>
      <c r="HF35" s="250"/>
      <c r="HG35" s="250"/>
      <c r="HH35" s="250"/>
      <c r="HI35" s="250"/>
      <c r="HJ35" s="250"/>
      <c r="HK35" s="250"/>
      <c r="HL35" s="250"/>
      <c r="HM35" s="250"/>
      <c r="HN35" s="250"/>
      <c r="HO35" s="250"/>
      <c r="HP35" s="250"/>
      <c r="HQ35" s="250"/>
      <c r="HR35" s="250"/>
      <c r="HS35" s="250"/>
      <c r="HT35" s="250"/>
      <c r="HU35" s="250"/>
      <c r="HV35" s="250"/>
      <c r="HW35" s="250"/>
      <c r="HX35" s="250"/>
      <c r="HY35" s="250"/>
      <c r="HZ35" s="250"/>
      <c r="IA35" s="250"/>
      <c r="IB35" s="250"/>
      <c r="IC35" s="250"/>
      <c r="ID35" s="250"/>
      <c r="IE35" s="250"/>
      <c r="IF35" s="250"/>
      <c r="IG35" s="250"/>
      <c r="IH35" s="250"/>
    </row>
    <row r="36" s="249" customFormat="1" customHeight="1" spans="1:242">
      <c r="A36" s="213" t="s">
        <v>96</v>
      </c>
      <c r="B36" s="214">
        <v>98</v>
      </c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  <c r="AA36" s="250"/>
      <c r="AB36" s="250"/>
      <c r="AC36" s="250"/>
      <c r="AD36" s="250"/>
      <c r="AE36" s="250"/>
      <c r="AF36" s="250"/>
      <c r="AG36" s="250"/>
      <c r="AH36" s="250"/>
      <c r="AI36" s="250"/>
      <c r="AJ36" s="250"/>
      <c r="AK36" s="250"/>
      <c r="AL36" s="250"/>
      <c r="AM36" s="250"/>
      <c r="AN36" s="250"/>
      <c r="AO36" s="250"/>
      <c r="AP36" s="250"/>
      <c r="AQ36" s="250"/>
      <c r="AR36" s="250"/>
      <c r="AS36" s="250"/>
      <c r="AT36" s="250"/>
      <c r="AU36" s="250"/>
      <c r="AV36" s="250"/>
      <c r="AW36" s="250"/>
      <c r="AX36" s="250"/>
      <c r="AY36" s="250"/>
      <c r="AZ36" s="250"/>
      <c r="BA36" s="250"/>
      <c r="BB36" s="250"/>
      <c r="BC36" s="250"/>
      <c r="BD36" s="250"/>
      <c r="BE36" s="250"/>
      <c r="BF36" s="250"/>
      <c r="BG36" s="250"/>
      <c r="BH36" s="250"/>
      <c r="BI36" s="250"/>
      <c r="BJ36" s="250"/>
      <c r="BK36" s="250"/>
      <c r="BL36" s="250"/>
      <c r="BM36" s="250"/>
      <c r="BN36" s="250"/>
      <c r="BO36" s="250"/>
      <c r="BP36" s="250"/>
      <c r="BQ36" s="250"/>
      <c r="BR36" s="250"/>
      <c r="BS36" s="250"/>
      <c r="BT36" s="250"/>
      <c r="BU36" s="250"/>
      <c r="BV36" s="250"/>
      <c r="BW36" s="250"/>
      <c r="BX36" s="250"/>
      <c r="BY36" s="250"/>
      <c r="BZ36" s="250"/>
      <c r="CA36" s="250"/>
      <c r="CB36" s="250"/>
      <c r="CC36" s="250"/>
      <c r="CD36" s="250"/>
      <c r="CE36" s="250"/>
      <c r="CF36" s="250"/>
      <c r="CG36" s="250"/>
      <c r="CH36" s="250"/>
      <c r="CI36" s="250"/>
      <c r="CJ36" s="250"/>
      <c r="CK36" s="250"/>
      <c r="CL36" s="250"/>
      <c r="CM36" s="250"/>
      <c r="CN36" s="250"/>
      <c r="CO36" s="250"/>
      <c r="CP36" s="250"/>
      <c r="CQ36" s="250"/>
      <c r="CR36" s="250"/>
      <c r="CS36" s="250"/>
      <c r="CT36" s="250"/>
      <c r="CU36" s="250"/>
      <c r="CV36" s="250"/>
      <c r="CW36" s="250"/>
      <c r="CX36" s="250"/>
      <c r="CY36" s="250"/>
      <c r="CZ36" s="250"/>
      <c r="DA36" s="250"/>
      <c r="DB36" s="250"/>
      <c r="DC36" s="250"/>
      <c r="DD36" s="250"/>
      <c r="DE36" s="250"/>
      <c r="DF36" s="250"/>
      <c r="DG36" s="250"/>
      <c r="DH36" s="250"/>
      <c r="DI36" s="250"/>
      <c r="DJ36" s="250"/>
      <c r="DK36" s="250"/>
      <c r="DL36" s="250"/>
      <c r="DM36" s="250"/>
      <c r="DN36" s="250"/>
      <c r="DO36" s="250"/>
      <c r="DP36" s="250"/>
      <c r="DQ36" s="250"/>
      <c r="DR36" s="250"/>
      <c r="DS36" s="250"/>
      <c r="DT36" s="250"/>
      <c r="DU36" s="250"/>
      <c r="DV36" s="250"/>
      <c r="DW36" s="250"/>
      <c r="DX36" s="250"/>
      <c r="DY36" s="250"/>
      <c r="DZ36" s="250"/>
      <c r="EA36" s="250"/>
      <c r="EB36" s="250"/>
      <c r="EC36" s="250"/>
      <c r="ED36" s="250"/>
      <c r="EE36" s="250"/>
      <c r="EF36" s="250"/>
      <c r="EG36" s="250"/>
      <c r="EH36" s="250"/>
      <c r="EI36" s="250"/>
      <c r="EJ36" s="250"/>
      <c r="EK36" s="250"/>
      <c r="EL36" s="250"/>
      <c r="EM36" s="250"/>
      <c r="EN36" s="250"/>
      <c r="EO36" s="250"/>
      <c r="EP36" s="250"/>
      <c r="EQ36" s="250"/>
      <c r="ER36" s="250"/>
      <c r="ES36" s="250"/>
      <c r="ET36" s="250"/>
      <c r="EU36" s="250"/>
      <c r="EV36" s="250"/>
      <c r="EW36" s="250"/>
      <c r="EX36" s="250"/>
      <c r="EY36" s="250"/>
      <c r="EZ36" s="250"/>
      <c r="FA36" s="250"/>
      <c r="FB36" s="250"/>
      <c r="FC36" s="250"/>
      <c r="FD36" s="250"/>
      <c r="FE36" s="250"/>
      <c r="FF36" s="250"/>
      <c r="FG36" s="250"/>
      <c r="FH36" s="250"/>
      <c r="FI36" s="250"/>
      <c r="FJ36" s="250"/>
      <c r="FK36" s="250"/>
      <c r="FL36" s="250"/>
      <c r="FM36" s="250"/>
      <c r="FN36" s="250"/>
      <c r="FO36" s="250"/>
      <c r="FP36" s="250"/>
      <c r="FQ36" s="250"/>
      <c r="FR36" s="250"/>
      <c r="FS36" s="250"/>
      <c r="FT36" s="250"/>
      <c r="FU36" s="250"/>
      <c r="FV36" s="250"/>
      <c r="FW36" s="250"/>
      <c r="FX36" s="250"/>
      <c r="FY36" s="250"/>
      <c r="FZ36" s="250"/>
      <c r="GA36" s="250"/>
      <c r="GB36" s="250"/>
      <c r="GC36" s="250"/>
      <c r="GD36" s="250"/>
      <c r="GE36" s="250"/>
      <c r="GF36" s="250"/>
      <c r="GG36" s="250"/>
      <c r="GH36" s="250"/>
      <c r="GI36" s="250"/>
      <c r="GJ36" s="250"/>
      <c r="GK36" s="250"/>
      <c r="GL36" s="250"/>
      <c r="GM36" s="250"/>
      <c r="GN36" s="250"/>
      <c r="GO36" s="250"/>
      <c r="GP36" s="250"/>
      <c r="GQ36" s="250"/>
      <c r="GR36" s="250"/>
      <c r="GS36" s="250"/>
      <c r="GT36" s="250"/>
      <c r="GU36" s="250"/>
      <c r="GV36" s="250"/>
      <c r="GW36" s="250"/>
      <c r="GX36" s="250"/>
      <c r="GY36" s="250"/>
      <c r="GZ36" s="250"/>
      <c r="HA36" s="250"/>
      <c r="HB36" s="250"/>
      <c r="HC36" s="250"/>
      <c r="HD36" s="250"/>
      <c r="HE36" s="250"/>
      <c r="HF36" s="250"/>
      <c r="HG36" s="250"/>
      <c r="HH36" s="250"/>
      <c r="HI36" s="250"/>
      <c r="HJ36" s="250"/>
      <c r="HK36" s="250"/>
      <c r="HL36" s="250"/>
      <c r="HM36" s="250"/>
      <c r="HN36" s="250"/>
      <c r="HO36" s="250"/>
      <c r="HP36" s="250"/>
      <c r="HQ36" s="250"/>
      <c r="HR36" s="250"/>
      <c r="HS36" s="250"/>
      <c r="HT36" s="250"/>
      <c r="HU36" s="250"/>
      <c r="HV36" s="250"/>
      <c r="HW36" s="250"/>
      <c r="HX36" s="250"/>
      <c r="HY36" s="250"/>
      <c r="HZ36" s="250"/>
      <c r="IA36" s="250"/>
      <c r="IB36" s="250"/>
      <c r="IC36" s="250"/>
      <c r="ID36" s="250"/>
      <c r="IE36" s="250"/>
      <c r="IF36" s="250"/>
      <c r="IG36" s="250"/>
      <c r="IH36" s="250"/>
    </row>
    <row r="37" s="249" customFormat="1" customHeight="1" spans="1:242">
      <c r="A37" s="213" t="s">
        <v>97</v>
      </c>
      <c r="B37" s="214">
        <v>1335</v>
      </c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0"/>
      <c r="AF37" s="250"/>
      <c r="AG37" s="250"/>
      <c r="AH37" s="250"/>
      <c r="AI37" s="250"/>
      <c r="AJ37" s="250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0"/>
      <c r="AV37" s="250"/>
      <c r="AW37" s="250"/>
      <c r="AX37" s="250"/>
      <c r="AY37" s="250"/>
      <c r="AZ37" s="250"/>
      <c r="BA37" s="250"/>
      <c r="BB37" s="250"/>
      <c r="BC37" s="250"/>
      <c r="BD37" s="250"/>
      <c r="BE37" s="250"/>
      <c r="BF37" s="250"/>
      <c r="BG37" s="250"/>
      <c r="BH37" s="250"/>
      <c r="BI37" s="250"/>
      <c r="BJ37" s="250"/>
      <c r="BK37" s="250"/>
      <c r="BL37" s="250"/>
      <c r="BM37" s="250"/>
      <c r="BN37" s="250"/>
      <c r="BO37" s="250"/>
      <c r="BP37" s="250"/>
      <c r="BQ37" s="250"/>
      <c r="BR37" s="250"/>
      <c r="BS37" s="250"/>
      <c r="BT37" s="250"/>
      <c r="BU37" s="250"/>
      <c r="BV37" s="250"/>
      <c r="BW37" s="250"/>
      <c r="BX37" s="250"/>
      <c r="BY37" s="250"/>
      <c r="BZ37" s="250"/>
      <c r="CA37" s="250"/>
      <c r="CB37" s="250"/>
      <c r="CC37" s="250"/>
      <c r="CD37" s="250"/>
      <c r="CE37" s="250"/>
      <c r="CF37" s="250"/>
      <c r="CG37" s="250"/>
      <c r="CH37" s="250"/>
      <c r="CI37" s="250"/>
      <c r="CJ37" s="250"/>
      <c r="CK37" s="250"/>
      <c r="CL37" s="250"/>
      <c r="CM37" s="250"/>
      <c r="CN37" s="250"/>
      <c r="CO37" s="250"/>
      <c r="CP37" s="250"/>
      <c r="CQ37" s="250"/>
      <c r="CR37" s="250"/>
      <c r="CS37" s="250"/>
      <c r="CT37" s="250"/>
      <c r="CU37" s="250"/>
      <c r="CV37" s="250"/>
      <c r="CW37" s="250"/>
      <c r="CX37" s="250"/>
      <c r="CY37" s="250"/>
      <c r="CZ37" s="250"/>
      <c r="DA37" s="250"/>
      <c r="DB37" s="250"/>
      <c r="DC37" s="250"/>
      <c r="DD37" s="250"/>
      <c r="DE37" s="250"/>
      <c r="DF37" s="250"/>
      <c r="DG37" s="250"/>
      <c r="DH37" s="250"/>
      <c r="DI37" s="250"/>
      <c r="DJ37" s="250"/>
      <c r="DK37" s="250"/>
      <c r="DL37" s="250"/>
      <c r="DM37" s="250"/>
      <c r="DN37" s="250"/>
      <c r="DO37" s="250"/>
      <c r="DP37" s="250"/>
      <c r="DQ37" s="250"/>
      <c r="DR37" s="250"/>
      <c r="DS37" s="250"/>
      <c r="DT37" s="250"/>
      <c r="DU37" s="250"/>
      <c r="DV37" s="250"/>
      <c r="DW37" s="250"/>
      <c r="DX37" s="250"/>
      <c r="DY37" s="250"/>
      <c r="DZ37" s="250"/>
      <c r="EA37" s="250"/>
      <c r="EB37" s="250"/>
      <c r="EC37" s="250"/>
      <c r="ED37" s="250"/>
      <c r="EE37" s="250"/>
      <c r="EF37" s="250"/>
      <c r="EG37" s="250"/>
      <c r="EH37" s="250"/>
      <c r="EI37" s="250"/>
      <c r="EJ37" s="250"/>
      <c r="EK37" s="250"/>
      <c r="EL37" s="250"/>
      <c r="EM37" s="250"/>
      <c r="EN37" s="250"/>
      <c r="EO37" s="250"/>
      <c r="EP37" s="250"/>
      <c r="EQ37" s="250"/>
      <c r="ER37" s="250"/>
      <c r="ES37" s="250"/>
      <c r="ET37" s="250"/>
      <c r="EU37" s="250"/>
      <c r="EV37" s="250"/>
      <c r="EW37" s="250"/>
      <c r="EX37" s="250"/>
      <c r="EY37" s="250"/>
      <c r="EZ37" s="250"/>
      <c r="FA37" s="250"/>
      <c r="FB37" s="250"/>
      <c r="FC37" s="250"/>
      <c r="FD37" s="250"/>
      <c r="FE37" s="250"/>
      <c r="FF37" s="250"/>
      <c r="FG37" s="250"/>
      <c r="FH37" s="250"/>
      <c r="FI37" s="250"/>
      <c r="FJ37" s="250"/>
      <c r="FK37" s="250"/>
      <c r="FL37" s="250"/>
      <c r="FM37" s="250"/>
      <c r="FN37" s="250"/>
      <c r="FO37" s="250"/>
      <c r="FP37" s="250"/>
      <c r="FQ37" s="250"/>
      <c r="FR37" s="250"/>
      <c r="FS37" s="250"/>
      <c r="FT37" s="250"/>
      <c r="FU37" s="250"/>
      <c r="FV37" s="250"/>
      <c r="FW37" s="250"/>
      <c r="FX37" s="250"/>
      <c r="FY37" s="250"/>
      <c r="FZ37" s="250"/>
      <c r="GA37" s="250"/>
      <c r="GB37" s="250"/>
      <c r="GC37" s="250"/>
      <c r="GD37" s="250"/>
      <c r="GE37" s="250"/>
      <c r="GF37" s="250"/>
      <c r="GG37" s="250"/>
      <c r="GH37" s="250"/>
      <c r="GI37" s="250"/>
      <c r="GJ37" s="250"/>
      <c r="GK37" s="250"/>
      <c r="GL37" s="250"/>
      <c r="GM37" s="250"/>
      <c r="GN37" s="250"/>
      <c r="GO37" s="250"/>
      <c r="GP37" s="250"/>
      <c r="GQ37" s="250"/>
      <c r="GR37" s="250"/>
      <c r="GS37" s="250"/>
      <c r="GT37" s="250"/>
      <c r="GU37" s="250"/>
      <c r="GV37" s="250"/>
      <c r="GW37" s="250"/>
      <c r="GX37" s="250"/>
      <c r="GY37" s="250"/>
      <c r="GZ37" s="250"/>
      <c r="HA37" s="250"/>
      <c r="HB37" s="250"/>
      <c r="HC37" s="250"/>
      <c r="HD37" s="250"/>
      <c r="HE37" s="250"/>
      <c r="HF37" s="250"/>
      <c r="HG37" s="250"/>
      <c r="HH37" s="250"/>
      <c r="HI37" s="250"/>
      <c r="HJ37" s="250"/>
      <c r="HK37" s="250"/>
      <c r="HL37" s="250"/>
      <c r="HM37" s="250"/>
      <c r="HN37" s="250"/>
      <c r="HO37" s="250"/>
      <c r="HP37" s="250"/>
      <c r="HQ37" s="250"/>
      <c r="HR37" s="250"/>
      <c r="HS37" s="250"/>
      <c r="HT37" s="250"/>
      <c r="HU37" s="250"/>
      <c r="HV37" s="250"/>
      <c r="HW37" s="250"/>
      <c r="HX37" s="250"/>
      <c r="HY37" s="250"/>
      <c r="HZ37" s="250"/>
      <c r="IA37" s="250"/>
      <c r="IB37" s="250"/>
      <c r="IC37" s="250"/>
      <c r="ID37" s="250"/>
      <c r="IE37" s="250"/>
      <c r="IF37" s="250"/>
      <c r="IG37" s="250"/>
      <c r="IH37" s="250"/>
    </row>
    <row r="38" s="249" customFormat="1" customHeight="1" spans="1:242">
      <c r="A38" s="213" t="s">
        <v>98</v>
      </c>
      <c r="B38" s="214">
        <v>9486</v>
      </c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0"/>
      <c r="AL38" s="250"/>
      <c r="AM38" s="250"/>
      <c r="AN38" s="250"/>
      <c r="AO38" s="250"/>
      <c r="AP38" s="250"/>
      <c r="AQ38" s="250"/>
      <c r="AR38" s="250"/>
      <c r="AS38" s="250"/>
      <c r="AT38" s="250"/>
      <c r="AU38" s="250"/>
      <c r="AV38" s="250"/>
      <c r="AW38" s="250"/>
      <c r="AX38" s="250"/>
      <c r="AY38" s="250"/>
      <c r="AZ38" s="250"/>
      <c r="BA38" s="250"/>
      <c r="BB38" s="250"/>
      <c r="BC38" s="250"/>
      <c r="BD38" s="250"/>
      <c r="BE38" s="250"/>
      <c r="BF38" s="250"/>
      <c r="BG38" s="250"/>
      <c r="BH38" s="250"/>
      <c r="BI38" s="250"/>
      <c r="BJ38" s="250"/>
      <c r="BK38" s="250"/>
      <c r="BL38" s="250"/>
      <c r="BM38" s="250"/>
      <c r="BN38" s="250"/>
      <c r="BO38" s="250"/>
      <c r="BP38" s="250"/>
      <c r="BQ38" s="250"/>
      <c r="BR38" s="250"/>
      <c r="BS38" s="250"/>
      <c r="BT38" s="250"/>
      <c r="BU38" s="250"/>
      <c r="BV38" s="250"/>
      <c r="BW38" s="250"/>
      <c r="BX38" s="250"/>
      <c r="BY38" s="250"/>
      <c r="BZ38" s="250"/>
      <c r="CA38" s="250"/>
      <c r="CB38" s="250"/>
      <c r="CC38" s="250"/>
      <c r="CD38" s="250"/>
      <c r="CE38" s="250"/>
      <c r="CF38" s="250"/>
      <c r="CG38" s="250"/>
      <c r="CH38" s="250"/>
      <c r="CI38" s="250"/>
      <c r="CJ38" s="250"/>
      <c r="CK38" s="250"/>
      <c r="CL38" s="250"/>
      <c r="CM38" s="250"/>
      <c r="CN38" s="250"/>
      <c r="CO38" s="250"/>
      <c r="CP38" s="250"/>
      <c r="CQ38" s="250"/>
      <c r="CR38" s="250"/>
      <c r="CS38" s="250"/>
      <c r="CT38" s="250"/>
      <c r="CU38" s="250"/>
      <c r="CV38" s="250"/>
      <c r="CW38" s="250"/>
      <c r="CX38" s="250"/>
      <c r="CY38" s="250"/>
      <c r="CZ38" s="250"/>
      <c r="DA38" s="250"/>
      <c r="DB38" s="250"/>
      <c r="DC38" s="250"/>
      <c r="DD38" s="250"/>
      <c r="DE38" s="250"/>
      <c r="DF38" s="250"/>
      <c r="DG38" s="250"/>
      <c r="DH38" s="250"/>
      <c r="DI38" s="250"/>
      <c r="DJ38" s="250"/>
      <c r="DK38" s="250"/>
      <c r="DL38" s="250"/>
      <c r="DM38" s="250"/>
      <c r="DN38" s="250"/>
      <c r="DO38" s="250"/>
      <c r="DP38" s="250"/>
      <c r="DQ38" s="250"/>
      <c r="DR38" s="250"/>
      <c r="DS38" s="250"/>
      <c r="DT38" s="250"/>
      <c r="DU38" s="250"/>
      <c r="DV38" s="250"/>
      <c r="DW38" s="250"/>
      <c r="DX38" s="250"/>
      <c r="DY38" s="250"/>
      <c r="DZ38" s="250"/>
      <c r="EA38" s="250"/>
      <c r="EB38" s="250"/>
      <c r="EC38" s="250"/>
      <c r="ED38" s="250"/>
      <c r="EE38" s="250"/>
      <c r="EF38" s="250"/>
      <c r="EG38" s="250"/>
      <c r="EH38" s="250"/>
      <c r="EI38" s="250"/>
      <c r="EJ38" s="250"/>
      <c r="EK38" s="250"/>
      <c r="EL38" s="250"/>
      <c r="EM38" s="250"/>
      <c r="EN38" s="250"/>
      <c r="EO38" s="250"/>
      <c r="EP38" s="250"/>
      <c r="EQ38" s="250"/>
      <c r="ER38" s="250"/>
      <c r="ES38" s="250"/>
      <c r="ET38" s="250"/>
      <c r="EU38" s="250"/>
      <c r="EV38" s="250"/>
      <c r="EW38" s="250"/>
      <c r="EX38" s="250"/>
      <c r="EY38" s="250"/>
      <c r="EZ38" s="250"/>
      <c r="FA38" s="250"/>
      <c r="FB38" s="250"/>
      <c r="FC38" s="250"/>
      <c r="FD38" s="250"/>
      <c r="FE38" s="250"/>
      <c r="FF38" s="250"/>
      <c r="FG38" s="250"/>
      <c r="FH38" s="250"/>
      <c r="FI38" s="250"/>
      <c r="FJ38" s="250"/>
      <c r="FK38" s="250"/>
      <c r="FL38" s="250"/>
      <c r="FM38" s="250"/>
      <c r="FN38" s="250"/>
      <c r="FO38" s="250"/>
      <c r="FP38" s="250"/>
      <c r="FQ38" s="250"/>
      <c r="FR38" s="250"/>
      <c r="FS38" s="250"/>
      <c r="FT38" s="250"/>
      <c r="FU38" s="250"/>
      <c r="FV38" s="250"/>
      <c r="FW38" s="250"/>
      <c r="FX38" s="250"/>
      <c r="FY38" s="250"/>
      <c r="FZ38" s="250"/>
      <c r="GA38" s="250"/>
      <c r="GB38" s="250"/>
      <c r="GC38" s="250"/>
      <c r="GD38" s="250"/>
      <c r="GE38" s="250"/>
      <c r="GF38" s="250"/>
      <c r="GG38" s="250"/>
      <c r="GH38" s="250"/>
      <c r="GI38" s="250"/>
      <c r="GJ38" s="250"/>
      <c r="GK38" s="250"/>
      <c r="GL38" s="250"/>
      <c r="GM38" s="250"/>
      <c r="GN38" s="250"/>
      <c r="GO38" s="250"/>
      <c r="GP38" s="250"/>
      <c r="GQ38" s="250"/>
      <c r="GR38" s="250"/>
      <c r="GS38" s="250"/>
      <c r="GT38" s="250"/>
      <c r="GU38" s="250"/>
      <c r="GV38" s="250"/>
      <c r="GW38" s="250"/>
      <c r="GX38" s="250"/>
      <c r="GY38" s="250"/>
      <c r="GZ38" s="250"/>
      <c r="HA38" s="250"/>
      <c r="HB38" s="250"/>
      <c r="HC38" s="250"/>
      <c r="HD38" s="250"/>
      <c r="HE38" s="250"/>
      <c r="HF38" s="250"/>
      <c r="HG38" s="250"/>
      <c r="HH38" s="250"/>
      <c r="HI38" s="250"/>
      <c r="HJ38" s="250"/>
      <c r="HK38" s="250"/>
      <c r="HL38" s="250"/>
      <c r="HM38" s="250"/>
      <c r="HN38" s="250"/>
      <c r="HO38" s="250"/>
      <c r="HP38" s="250"/>
      <c r="HQ38" s="250"/>
      <c r="HR38" s="250"/>
      <c r="HS38" s="250"/>
      <c r="HT38" s="250"/>
      <c r="HU38" s="250"/>
      <c r="HV38" s="250"/>
      <c r="HW38" s="250"/>
      <c r="HX38" s="250"/>
      <c r="HY38" s="250"/>
      <c r="HZ38" s="250"/>
      <c r="IA38" s="250"/>
      <c r="IB38" s="250"/>
      <c r="IC38" s="250"/>
      <c r="ID38" s="250"/>
      <c r="IE38" s="250"/>
      <c r="IF38" s="250"/>
      <c r="IG38" s="250"/>
      <c r="IH38" s="250"/>
    </row>
    <row r="39" s="249" customFormat="1" customHeight="1" spans="1:242">
      <c r="A39" s="211" t="s">
        <v>99</v>
      </c>
      <c r="B39" s="214">
        <v>47100</v>
      </c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250"/>
      <c r="AK39" s="250"/>
      <c r="AL39" s="250"/>
      <c r="AM39" s="250"/>
      <c r="AN39" s="250"/>
      <c r="AO39" s="250"/>
      <c r="AP39" s="250"/>
      <c r="AQ39" s="250"/>
      <c r="AR39" s="250"/>
      <c r="AS39" s="250"/>
      <c r="AT39" s="250"/>
      <c r="AU39" s="250"/>
      <c r="AV39" s="250"/>
      <c r="AW39" s="250"/>
      <c r="AX39" s="250"/>
      <c r="AY39" s="250"/>
      <c r="AZ39" s="250"/>
      <c r="BA39" s="250"/>
      <c r="BB39" s="250"/>
      <c r="BC39" s="250"/>
      <c r="BD39" s="250"/>
      <c r="BE39" s="250"/>
      <c r="BF39" s="250"/>
      <c r="BG39" s="250"/>
      <c r="BH39" s="250"/>
      <c r="BI39" s="250"/>
      <c r="BJ39" s="250"/>
      <c r="BK39" s="250"/>
      <c r="BL39" s="250"/>
      <c r="BM39" s="250"/>
      <c r="BN39" s="250"/>
      <c r="BO39" s="250"/>
      <c r="BP39" s="250"/>
      <c r="BQ39" s="250"/>
      <c r="BR39" s="250"/>
      <c r="BS39" s="250"/>
      <c r="BT39" s="250"/>
      <c r="BU39" s="250"/>
      <c r="BV39" s="250"/>
      <c r="BW39" s="250"/>
      <c r="BX39" s="250"/>
      <c r="BY39" s="250"/>
      <c r="BZ39" s="250"/>
      <c r="CA39" s="250"/>
      <c r="CB39" s="250"/>
      <c r="CC39" s="250"/>
      <c r="CD39" s="250"/>
      <c r="CE39" s="250"/>
      <c r="CF39" s="250"/>
      <c r="CG39" s="250"/>
      <c r="CH39" s="250"/>
      <c r="CI39" s="250"/>
      <c r="CJ39" s="250"/>
      <c r="CK39" s="250"/>
      <c r="CL39" s="250"/>
      <c r="CM39" s="250"/>
      <c r="CN39" s="250"/>
      <c r="CO39" s="250"/>
      <c r="CP39" s="250"/>
      <c r="CQ39" s="250"/>
      <c r="CR39" s="250"/>
      <c r="CS39" s="250"/>
      <c r="CT39" s="250"/>
      <c r="CU39" s="250"/>
      <c r="CV39" s="250"/>
      <c r="CW39" s="250"/>
      <c r="CX39" s="250"/>
      <c r="CY39" s="250"/>
      <c r="CZ39" s="250"/>
      <c r="DA39" s="250"/>
      <c r="DB39" s="250"/>
      <c r="DC39" s="250"/>
      <c r="DD39" s="250"/>
      <c r="DE39" s="250"/>
      <c r="DF39" s="250"/>
      <c r="DG39" s="250"/>
      <c r="DH39" s="250"/>
      <c r="DI39" s="250"/>
      <c r="DJ39" s="250"/>
      <c r="DK39" s="250"/>
      <c r="DL39" s="250"/>
      <c r="DM39" s="250"/>
      <c r="DN39" s="250"/>
      <c r="DO39" s="250"/>
      <c r="DP39" s="250"/>
      <c r="DQ39" s="250"/>
      <c r="DR39" s="250"/>
      <c r="DS39" s="250"/>
      <c r="DT39" s="250"/>
      <c r="DU39" s="250"/>
      <c r="DV39" s="250"/>
      <c r="DW39" s="250"/>
      <c r="DX39" s="250"/>
      <c r="DY39" s="250"/>
      <c r="DZ39" s="250"/>
      <c r="EA39" s="250"/>
      <c r="EB39" s="250"/>
      <c r="EC39" s="250"/>
      <c r="ED39" s="250"/>
      <c r="EE39" s="250"/>
      <c r="EF39" s="250"/>
      <c r="EG39" s="250"/>
      <c r="EH39" s="250"/>
      <c r="EI39" s="250"/>
      <c r="EJ39" s="250"/>
      <c r="EK39" s="250"/>
      <c r="EL39" s="250"/>
      <c r="EM39" s="250"/>
      <c r="EN39" s="250"/>
      <c r="EO39" s="250"/>
      <c r="EP39" s="250"/>
      <c r="EQ39" s="250"/>
      <c r="ER39" s="250"/>
      <c r="ES39" s="250"/>
      <c r="ET39" s="250"/>
      <c r="EU39" s="250"/>
      <c r="EV39" s="250"/>
      <c r="EW39" s="250"/>
      <c r="EX39" s="250"/>
      <c r="EY39" s="250"/>
      <c r="EZ39" s="250"/>
      <c r="FA39" s="250"/>
      <c r="FB39" s="250"/>
      <c r="FC39" s="250"/>
      <c r="FD39" s="250"/>
      <c r="FE39" s="250"/>
      <c r="FF39" s="250"/>
      <c r="FG39" s="250"/>
      <c r="FH39" s="250"/>
      <c r="FI39" s="250"/>
      <c r="FJ39" s="250"/>
      <c r="FK39" s="250"/>
      <c r="FL39" s="250"/>
      <c r="FM39" s="250"/>
      <c r="FN39" s="250"/>
      <c r="FO39" s="250"/>
      <c r="FP39" s="250"/>
      <c r="FQ39" s="250"/>
      <c r="FR39" s="250"/>
      <c r="FS39" s="250"/>
      <c r="FT39" s="250"/>
      <c r="FU39" s="250"/>
      <c r="FV39" s="250"/>
      <c r="FW39" s="250"/>
      <c r="FX39" s="250"/>
      <c r="FY39" s="250"/>
      <c r="FZ39" s="250"/>
      <c r="GA39" s="250"/>
      <c r="GB39" s="250"/>
      <c r="GC39" s="250"/>
      <c r="GD39" s="250"/>
      <c r="GE39" s="250"/>
      <c r="GF39" s="250"/>
      <c r="GG39" s="250"/>
      <c r="GH39" s="250"/>
      <c r="GI39" s="250"/>
      <c r="GJ39" s="250"/>
      <c r="GK39" s="250"/>
      <c r="GL39" s="250"/>
      <c r="GM39" s="250"/>
      <c r="GN39" s="250"/>
      <c r="GO39" s="250"/>
      <c r="GP39" s="250"/>
      <c r="GQ39" s="250"/>
      <c r="GR39" s="250"/>
      <c r="GS39" s="250"/>
      <c r="GT39" s="250"/>
      <c r="GU39" s="250"/>
      <c r="GV39" s="250"/>
      <c r="GW39" s="250"/>
      <c r="GX39" s="250"/>
      <c r="GY39" s="250"/>
      <c r="GZ39" s="250"/>
      <c r="HA39" s="250"/>
      <c r="HB39" s="250"/>
      <c r="HC39" s="250"/>
      <c r="HD39" s="250"/>
      <c r="HE39" s="250"/>
      <c r="HF39" s="250"/>
      <c r="HG39" s="250"/>
      <c r="HH39" s="250"/>
      <c r="HI39" s="250"/>
      <c r="HJ39" s="250"/>
      <c r="HK39" s="250"/>
      <c r="HL39" s="250"/>
      <c r="HM39" s="250"/>
      <c r="HN39" s="250"/>
      <c r="HO39" s="250"/>
      <c r="HP39" s="250"/>
      <c r="HQ39" s="250"/>
      <c r="HR39" s="250"/>
      <c r="HS39" s="250"/>
      <c r="HT39" s="250"/>
      <c r="HU39" s="250"/>
      <c r="HV39" s="250"/>
      <c r="HW39" s="250"/>
      <c r="HX39" s="250"/>
      <c r="HY39" s="250"/>
      <c r="HZ39" s="250"/>
      <c r="IA39" s="250"/>
      <c r="IB39" s="250"/>
      <c r="IC39" s="250"/>
      <c r="ID39" s="250"/>
      <c r="IE39" s="250"/>
      <c r="IF39" s="250"/>
      <c r="IG39" s="250"/>
      <c r="IH39" s="250"/>
    </row>
    <row r="40" s="249" customFormat="1" customHeight="1" spans="1:242">
      <c r="A40" s="213" t="s">
        <v>100</v>
      </c>
      <c r="B40" s="214">
        <v>1361</v>
      </c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0"/>
      <c r="AL40" s="250"/>
      <c r="AM40" s="250"/>
      <c r="AN40" s="250"/>
      <c r="AO40" s="250"/>
      <c r="AP40" s="250"/>
      <c r="AQ40" s="250"/>
      <c r="AR40" s="250"/>
      <c r="AS40" s="250"/>
      <c r="AT40" s="250"/>
      <c r="AU40" s="250"/>
      <c r="AV40" s="250"/>
      <c r="AW40" s="250"/>
      <c r="AX40" s="250"/>
      <c r="AY40" s="250"/>
      <c r="AZ40" s="250"/>
      <c r="BA40" s="250"/>
      <c r="BB40" s="250"/>
      <c r="BC40" s="250"/>
      <c r="BD40" s="250"/>
      <c r="BE40" s="250"/>
      <c r="BF40" s="250"/>
      <c r="BG40" s="250"/>
      <c r="BH40" s="250"/>
      <c r="BI40" s="250"/>
      <c r="BJ40" s="250"/>
      <c r="BK40" s="250"/>
      <c r="BL40" s="250"/>
      <c r="BM40" s="250"/>
      <c r="BN40" s="250"/>
      <c r="BO40" s="250"/>
      <c r="BP40" s="250"/>
      <c r="BQ40" s="250"/>
      <c r="BR40" s="250"/>
      <c r="BS40" s="250"/>
      <c r="BT40" s="250"/>
      <c r="BU40" s="250"/>
      <c r="BV40" s="250"/>
      <c r="BW40" s="250"/>
      <c r="BX40" s="250"/>
      <c r="BY40" s="250"/>
      <c r="BZ40" s="250"/>
      <c r="CA40" s="250"/>
      <c r="CB40" s="250"/>
      <c r="CC40" s="250"/>
      <c r="CD40" s="250"/>
      <c r="CE40" s="250"/>
      <c r="CF40" s="250"/>
      <c r="CG40" s="250"/>
      <c r="CH40" s="250"/>
      <c r="CI40" s="250"/>
      <c r="CJ40" s="250"/>
      <c r="CK40" s="250"/>
      <c r="CL40" s="250"/>
      <c r="CM40" s="250"/>
      <c r="CN40" s="250"/>
      <c r="CO40" s="250"/>
      <c r="CP40" s="250"/>
      <c r="CQ40" s="250"/>
      <c r="CR40" s="250"/>
      <c r="CS40" s="250"/>
      <c r="CT40" s="250"/>
      <c r="CU40" s="250"/>
      <c r="CV40" s="250"/>
      <c r="CW40" s="250"/>
      <c r="CX40" s="250"/>
      <c r="CY40" s="250"/>
      <c r="CZ40" s="250"/>
      <c r="DA40" s="250"/>
      <c r="DB40" s="250"/>
      <c r="DC40" s="250"/>
      <c r="DD40" s="250"/>
      <c r="DE40" s="250"/>
      <c r="DF40" s="250"/>
      <c r="DG40" s="250"/>
      <c r="DH40" s="250"/>
      <c r="DI40" s="250"/>
      <c r="DJ40" s="250"/>
      <c r="DK40" s="250"/>
      <c r="DL40" s="250"/>
      <c r="DM40" s="250"/>
      <c r="DN40" s="250"/>
      <c r="DO40" s="250"/>
      <c r="DP40" s="250"/>
      <c r="DQ40" s="250"/>
      <c r="DR40" s="250"/>
      <c r="DS40" s="250"/>
      <c r="DT40" s="250"/>
      <c r="DU40" s="250"/>
      <c r="DV40" s="250"/>
      <c r="DW40" s="250"/>
      <c r="DX40" s="250"/>
      <c r="DY40" s="250"/>
      <c r="DZ40" s="250"/>
      <c r="EA40" s="250"/>
      <c r="EB40" s="250"/>
      <c r="EC40" s="250"/>
      <c r="ED40" s="250"/>
      <c r="EE40" s="250"/>
      <c r="EF40" s="250"/>
      <c r="EG40" s="250"/>
      <c r="EH40" s="250"/>
      <c r="EI40" s="250"/>
      <c r="EJ40" s="250"/>
      <c r="EK40" s="250"/>
      <c r="EL40" s="250"/>
      <c r="EM40" s="250"/>
      <c r="EN40" s="250"/>
      <c r="EO40" s="250"/>
      <c r="EP40" s="250"/>
      <c r="EQ40" s="250"/>
      <c r="ER40" s="250"/>
      <c r="ES40" s="250"/>
      <c r="ET40" s="250"/>
      <c r="EU40" s="250"/>
      <c r="EV40" s="250"/>
      <c r="EW40" s="250"/>
      <c r="EX40" s="250"/>
      <c r="EY40" s="250"/>
      <c r="EZ40" s="250"/>
      <c r="FA40" s="250"/>
      <c r="FB40" s="250"/>
      <c r="FC40" s="250"/>
      <c r="FD40" s="250"/>
      <c r="FE40" s="250"/>
      <c r="FF40" s="250"/>
      <c r="FG40" s="250"/>
      <c r="FH40" s="250"/>
      <c r="FI40" s="250"/>
      <c r="FJ40" s="250"/>
      <c r="FK40" s="250"/>
      <c r="FL40" s="250"/>
      <c r="FM40" s="250"/>
      <c r="FN40" s="250"/>
      <c r="FO40" s="250"/>
      <c r="FP40" s="250"/>
      <c r="FQ40" s="250"/>
      <c r="FR40" s="250"/>
      <c r="FS40" s="250"/>
      <c r="FT40" s="250"/>
      <c r="FU40" s="250"/>
      <c r="FV40" s="250"/>
      <c r="FW40" s="250"/>
      <c r="FX40" s="250"/>
      <c r="FY40" s="250"/>
      <c r="FZ40" s="250"/>
      <c r="GA40" s="250"/>
      <c r="GB40" s="250"/>
      <c r="GC40" s="250"/>
      <c r="GD40" s="250"/>
      <c r="GE40" s="250"/>
      <c r="GF40" s="250"/>
      <c r="GG40" s="250"/>
      <c r="GH40" s="250"/>
      <c r="GI40" s="250"/>
      <c r="GJ40" s="250"/>
      <c r="GK40" s="250"/>
      <c r="GL40" s="250"/>
      <c r="GM40" s="250"/>
      <c r="GN40" s="250"/>
      <c r="GO40" s="250"/>
      <c r="GP40" s="250"/>
      <c r="GQ40" s="250"/>
      <c r="GR40" s="250"/>
      <c r="GS40" s="250"/>
      <c r="GT40" s="250"/>
      <c r="GU40" s="250"/>
      <c r="GV40" s="250"/>
      <c r="GW40" s="250"/>
      <c r="GX40" s="250"/>
      <c r="GY40" s="250"/>
      <c r="GZ40" s="250"/>
      <c r="HA40" s="250"/>
      <c r="HB40" s="250"/>
      <c r="HC40" s="250"/>
      <c r="HD40" s="250"/>
      <c r="HE40" s="250"/>
      <c r="HF40" s="250"/>
      <c r="HG40" s="250"/>
      <c r="HH40" s="250"/>
      <c r="HI40" s="250"/>
      <c r="HJ40" s="250"/>
      <c r="HK40" s="250"/>
      <c r="HL40" s="250"/>
      <c r="HM40" s="250"/>
      <c r="HN40" s="250"/>
      <c r="HO40" s="250"/>
      <c r="HP40" s="250"/>
      <c r="HQ40" s="250"/>
      <c r="HR40" s="250"/>
      <c r="HS40" s="250"/>
      <c r="HT40" s="250"/>
      <c r="HU40" s="250"/>
      <c r="HV40" s="250"/>
      <c r="HW40" s="250"/>
      <c r="HX40" s="250"/>
      <c r="HY40" s="250"/>
      <c r="HZ40" s="250"/>
      <c r="IA40" s="250"/>
      <c r="IB40" s="250"/>
      <c r="IC40" s="250"/>
      <c r="ID40" s="250"/>
      <c r="IE40" s="250"/>
      <c r="IF40" s="250"/>
      <c r="IG40" s="250"/>
      <c r="IH40" s="250"/>
    </row>
    <row r="41" s="249" customFormat="1" customHeight="1" spans="1:242">
      <c r="A41" s="213" t="s">
        <v>101</v>
      </c>
      <c r="B41" s="214">
        <v>152</v>
      </c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  <c r="AA41" s="250"/>
      <c r="AB41" s="250"/>
      <c r="AC41" s="250"/>
      <c r="AD41" s="250"/>
      <c r="AE41" s="250"/>
      <c r="AF41" s="250"/>
      <c r="AG41" s="250"/>
      <c r="AH41" s="250"/>
      <c r="AI41" s="250"/>
      <c r="AJ41" s="250"/>
      <c r="AK41" s="250"/>
      <c r="AL41" s="250"/>
      <c r="AM41" s="250"/>
      <c r="AN41" s="250"/>
      <c r="AO41" s="250"/>
      <c r="AP41" s="250"/>
      <c r="AQ41" s="250"/>
      <c r="AR41" s="250"/>
      <c r="AS41" s="250"/>
      <c r="AT41" s="250"/>
      <c r="AU41" s="250"/>
      <c r="AV41" s="250"/>
      <c r="AW41" s="250"/>
      <c r="AX41" s="250"/>
      <c r="AY41" s="250"/>
      <c r="AZ41" s="250"/>
      <c r="BA41" s="250"/>
      <c r="BB41" s="250"/>
      <c r="BC41" s="250"/>
      <c r="BD41" s="250"/>
      <c r="BE41" s="250"/>
      <c r="BF41" s="250"/>
      <c r="BG41" s="250"/>
      <c r="BH41" s="250"/>
      <c r="BI41" s="250"/>
      <c r="BJ41" s="250"/>
      <c r="BK41" s="250"/>
      <c r="BL41" s="250"/>
      <c r="BM41" s="250"/>
      <c r="BN41" s="250"/>
      <c r="BO41" s="250"/>
      <c r="BP41" s="250"/>
      <c r="BQ41" s="250"/>
      <c r="BR41" s="250"/>
      <c r="BS41" s="250"/>
      <c r="BT41" s="250"/>
      <c r="BU41" s="250"/>
      <c r="BV41" s="250"/>
      <c r="BW41" s="250"/>
      <c r="BX41" s="250"/>
      <c r="BY41" s="250"/>
      <c r="BZ41" s="250"/>
      <c r="CA41" s="250"/>
      <c r="CB41" s="250"/>
      <c r="CC41" s="250"/>
      <c r="CD41" s="250"/>
      <c r="CE41" s="250"/>
      <c r="CF41" s="250"/>
      <c r="CG41" s="250"/>
      <c r="CH41" s="250"/>
      <c r="CI41" s="250"/>
      <c r="CJ41" s="250"/>
      <c r="CK41" s="250"/>
      <c r="CL41" s="250"/>
      <c r="CM41" s="250"/>
      <c r="CN41" s="250"/>
      <c r="CO41" s="250"/>
      <c r="CP41" s="250"/>
      <c r="CQ41" s="250"/>
      <c r="CR41" s="250"/>
      <c r="CS41" s="250"/>
      <c r="CT41" s="250"/>
      <c r="CU41" s="250"/>
      <c r="CV41" s="250"/>
      <c r="CW41" s="250"/>
      <c r="CX41" s="250"/>
      <c r="CY41" s="250"/>
      <c r="CZ41" s="250"/>
      <c r="DA41" s="250"/>
      <c r="DB41" s="250"/>
      <c r="DC41" s="250"/>
      <c r="DD41" s="250"/>
      <c r="DE41" s="250"/>
      <c r="DF41" s="250"/>
      <c r="DG41" s="250"/>
      <c r="DH41" s="250"/>
      <c r="DI41" s="250"/>
      <c r="DJ41" s="250"/>
      <c r="DK41" s="250"/>
      <c r="DL41" s="250"/>
      <c r="DM41" s="250"/>
      <c r="DN41" s="250"/>
      <c r="DO41" s="250"/>
      <c r="DP41" s="250"/>
      <c r="DQ41" s="250"/>
      <c r="DR41" s="250"/>
      <c r="DS41" s="250"/>
      <c r="DT41" s="250"/>
      <c r="DU41" s="250"/>
      <c r="DV41" s="250"/>
      <c r="DW41" s="250"/>
      <c r="DX41" s="250"/>
      <c r="DY41" s="250"/>
      <c r="DZ41" s="250"/>
      <c r="EA41" s="250"/>
      <c r="EB41" s="250"/>
      <c r="EC41" s="250"/>
      <c r="ED41" s="250"/>
      <c r="EE41" s="250"/>
      <c r="EF41" s="250"/>
      <c r="EG41" s="250"/>
      <c r="EH41" s="250"/>
      <c r="EI41" s="250"/>
      <c r="EJ41" s="250"/>
      <c r="EK41" s="250"/>
      <c r="EL41" s="250"/>
      <c r="EM41" s="250"/>
      <c r="EN41" s="250"/>
      <c r="EO41" s="250"/>
      <c r="EP41" s="250"/>
      <c r="EQ41" s="250"/>
      <c r="ER41" s="250"/>
      <c r="ES41" s="250"/>
      <c r="ET41" s="250"/>
      <c r="EU41" s="250"/>
      <c r="EV41" s="250"/>
      <c r="EW41" s="250"/>
      <c r="EX41" s="250"/>
      <c r="EY41" s="250"/>
      <c r="EZ41" s="250"/>
      <c r="FA41" s="250"/>
      <c r="FB41" s="250"/>
      <c r="FC41" s="250"/>
      <c r="FD41" s="250"/>
      <c r="FE41" s="250"/>
      <c r="FF41" s="250"/>
      <c r="FG41" s="250"/>
      <c r="FH41" s="250"/>
      <c r="FI41" s="250"/>
      <c r="FJ41" s="250"/>
      <c r="FK41" s="250"/>
      <c r="FL41" s="250"/>
      <c r="FM41" s="250"/>
      <c r="FN41" s="250"/>
      <c r="FO41" s="250"/>
      <c r="FP41" s="250"/>
      <c r="FQ41" s="250"/>
      <c r="FR41" s="250"/>
      <c r="FS41" s="250"/>
      <c r="FT41" s="250"/>
      <c r="FU41" s="250"/>
      <c r="FV41" s="250"/>
      <c r="FW41" s="250"/>
      <c r="FX41" s="250"/>
      <c r="FY41" s="250"/>
      <c r="FZ41" s="250"/>
      <c r="GA41" s="250"/>
      <c r="GB41" s="250"/>
      <c r="GC41" s="250"/>
      <c r="GD41" s="250"/>
      <c r="GE41" s="250"/>
      <c r="GF41" s="250"/>
      <c r="GG41" s="250"/>
      <c r="GH41" s="250"/>
      <c r="GI41" s="250"/>
      <c r="GJ41" s="250"/>
      <c r="GK41" s="250"/>
      <c r="GL41" s="250"/>
      <c r="GM41" s="250"/>
      <c r="GN41" s="250"/>
      <c r="GO41" s="250"/>
      <c r="GP41" s="250"/>
      <c r="GQ41" s="250"/>
      <c r="GR41" s="250"/>
      <c r="GS41" s="250"/>
      <c r="GT41" s="250"/>
      <c r="GU41" s="250"/>
      <c r="GV41" s="250"/>
      <c r="GW41" s="250"/>
      <c r="GX41" s="250"/>
      <c r="GY41" s="250"/>
      <c r="GZ41" s="250"/>
      <c r="HA41" s="250"/>
      <c r="HB41" s="250"/>
      <c r="HC41" s="250"/>
      <c r="HD41" s="250"/>
      <c r="HE41" s="250"/>
      <c r="HF41" s="250"/>
      <c r="HG41" s="250"/>
      <c r="HH41" s="250"/>
      <c r="HI41" s="250"/>
      <c r="HJ41" s="250"/>
      <c r="HK41" s="250"/>
      <c r="HL41" s="250"/>
      <c r="HM41" s="250"/>
      <c r="HN41" s="250"/>
      <c r="HO41" s="250"/>
      <c r="HP41" s="250"/>
      <c r="HQ41" s="250"/>
      <c r="HR41" s="250"/>
      <c r="HS41" s="250"/>
      <c r="HT41" s="250"/>
      <c r="HU41" s="250"/>
      <c r="HV41" s="250"/>
      <c r="HW41" s="250"/>
      <c r="HX41" s="250"/>
      <c r="HY41" s="250"/>
      <c r="HZ41" s="250"/>
      <c r="IA41" s="250"/>
      <c r="IB41" s="250"/>
      <c r="IC41" s="250"/>
      <c r="ID41" s="250"/>
      <c r="IE41" s="250"/>
      <c r="IF41" s="250"/>
      <c r="IG41" s="250"/>
      <c r="IH41" s="250"/>
    </row>
    <row r="42" s="249" customFormat="1" customHeight="1" spans="1:2">
      <c r="A42" s="213" t="s">
        <v>102</v>
      </c>
      <c r="B42" s="214">
        <v>776</v>
      </c>
    </row>
    <row r="43" s="249" customFormat="1" customHeight="1" spans="1:2">
      <c r="A43" s="213" t="s">
        <v>103</v>
      </c>
      <c r="B43" s="214">
        <v>274</v>
      </c>
    </row>
    <row r="44" s="249" customFormat="1" customHeight="1" spans="1:2">
      <c r="A44" s="213" t="s">
        <v>104</v>
      </c>
      <c r="B44" s="214">
        <v>308</v>
      </c>
    </row>
    <row r="45" s="249" customFormat="1" customHeight="1" spans="1:2">
      <c r="A45" s="213" t="s">
        <v>105</v>
      </c>
      <c r="B45" s="214">
        <v>844</v>
      </c>
    </row>
    <row r="46" s="249" customFormat="1" customHeight="1" spans="1:2">
      <c r="A46" s="213" t="s">
        <v>106</v>
      </c>
      <c r="B46" s="214">
        <v>1622</v>
      </c>
    </row>
    <row r="47" s="249" customFormat="1" customHeight="1" spans="1:2">
      <c r="A47" s="213" t="s">
        <v>107</v>
      </c>
      <c r="B47" s="214">
        <v>8378</v>
      </c>
    </row>
    <row r="48" s="249" customFormat="1" customHeight="1" spans="1:2">
      <c r="A48" s="213" t="s">
        <v>108</v>
      </c>
      <c r="B48" s="214">
        <v>124</v>
      </c>
    </row>
    <row r="49" s="249" customFormat="1" customHeight="1" spans="1:2">
      <c r="A49" s="213" t="s">
        <v>109</v>
      </c>
      <c r="B49" s="214">
        <f>26502-51746+47100</f>
        <v>21856</v>
      </c>
    </row>
    <row r="50" s="249" customFormat="1" customHeight="1" spans="1:2">
      <c r="A50" s="213" t="s">
        <v>110</v>
      </c>
      <c r="B50" s="214">
        <v>529</v>
      </c>
    </row>
    <row r="51" s="249" customFormat="1" customHeight="1" spans="1:2">
      <c r="A51" s="213" t="s">
        <v>111</v>
      </c>
      <c r="B51" s="214">
        <v>928</v>
      </c>
    </row>
    <row r="52" s="249" customFormat="1" customHeight="1" spans="1:2">
      <c r="A52" s="213" t="s">
        <v>112</v>
      </c>
      <c r="B52" s="214">
        <v>666</v>
      </c>
    </row>
    <row r="53" s="249" customFormat="1" customHeight="1" spans="1:2">
      <c r="A53" s="213" t="s">
        <v>113</v>
      </c>
      <c r="B53" s="214">
        <v>5</v>
      </c>
    </row>
    <row r="54" s="249" customFormat="1" customHeight="1" spans="1:2">
      <c r="A54" s="213" t="s">
        <v>114</v>
      </c>
      <c r="B54" s="214">
        <v>3638</v>
      </c>
    </row>
    <row r="55" s="249" customFormat="1" customHeight="1" spans="1:2">
      <c r="A55" s="213" t="s">
        <v>115</v>
      </c>
      <c r="B55" s="214">
        <v>4505</v>
      </c>
    </row>
    <row r="56" s="249" customFormat="1" customHeight="1" spans="1:2">
      <c r="A56" s="213" t="s">
        <v>116</v>
      </c>
      <c r="B56" s="214">
        <v>930</v>
      </c>
    </row>
    <row r="57" s="249" customFormat="1" customHeight="1" spans="1:2">
      <c r="A57" s="213" t="s">
        <v>117</v>
      </c>
      <c r="B57" s="214">
        <v>204</v>
      </c>
    </row>
    <row r="58" s="249" customFormat="1" customHeight="1" spans="1:2">
      <c r="A58" s="211" t="s">
        <v>118</v>
      </c>
      <c r="B58" s="214">
        <v>38208</v>
      </c>
    </row>
    <row r="59" s="249" customFormat="1" customHeight="1" spans="1:2">
      <c r="A59" s="213" t="s">
        <v>119</v>
      </c>
      <c r="B59" s="214">
        <v>38208</v>
      </c>
    </row>
    <row r="60" s="249" customFormat="1" customHeight="1" spans="1:2">
      <c r="A60" s="213" t="s">
        <v>120</v>
      </c>
      <c r="B60" s="214"/>
    </row>
    <row r="61" s="249" customFormat="1" customHeight="1" spans="1:2">
      <c r="A61" s="211" t="s">
        <v>121</v>
      </c>
      <c r="B61" s="214"/>
    </row>
    <row r="62" s="249" customFormat="1" customHeight="1" spans="1:2">
      <c r="A62" s="211" t="s">
        <v>122</v>
      </c>
      <c r="B62" s="214"/>
    </row>
    <row r="63" s="249" customFormat="1" customHeight="1" spans="1:2">
      <c r="A63" s="213"/>
      <c r="B63" s="214"/>
    </row>
    <row r="64" s="249" customFormat="1" customHeight="1" spans="1:2">
      <c r="A64" s="222" t="s">
        <v>123</v>
      </c>
      <c r="B64" s="214">
        <v>454396</v>
      </c>
    </row>
    <row r="65" s="249" customFormat="1" customHeight="1"/>
    <row r="66" s="249" customFormat="1" customHeight="1"/>
    <row r="67" s="249" customFormat="1" customHeight="1"/>
    <row r="68" s="249" customFormat="1" customHeight="1"/>
    <row r="69" s="249" customFormat="1" customHeight="1"/>
    <row r="70" s="249" customFormat="1" customHeight="1"/>
    <row r="71" s="249" customFormat="1" customHeight="1"/>
    <row r="72" s="249" customFormat="1" customHeight="1"/>
    <row r="73" s="249" customFormat="1" customHeight="1"/>
    <row r="74" s="249" customFormat="1" customHeight="1"/>
    <row r="75" s="249" customFormat="1" customHeight="1"/>
    <row r="76" s="249" customFormat="1" customHeight="1"/>
    <row r="77" s="249" customFormat="1" customHeight="1"/>
    <row r="78" s="249" customFormat="1" customHeight="1"/>
    <row r="79" s="249" customFormat="1" customHeight="1"/>
    <row r="80" s="249" customFormat="1" customHeight="1"/>
    <row r="81" s="249" customFormat="1" customHeight="1"/>
    <row r="82" s="249" customFormat="1" customHeight="1"/>
    <row r="83" s="249" customFormat="1" customHeight="1"/>
    <row r="84" s="249" customFormat="1" customHeight="1"/>
    <row r="85" s="249" customFormat="1" customHeight="1"/>
    <row r="86" s="249" customFormat="1" customHeight="1"/>
    <row r="87" s="249" customFormat="1" customHeight="1"/>
    <row r="88" customHeight="1" spans="1:2">
      <c r="A88" s="249"/>
      <c r="B88" s="249"/>
    </row>
    <row r="89" customHeight="1" spans="1:2">
      <c r="A89" s="249"/>
      <c r="B89" s="249"/>
    </row>
    <row r="90" customHeight="1" spans="1:2">
      <c r="A90" s="249"/>
      <c r="B90" s="249"/>
    </row>
    <row r="91" customHeight="1" spans="1:2">
      <c r="A91" s="249"/>
      <c r="B91" s="249"/>
    </row>
    <row r="92" customHeight="1" spans="1:2">
      <c r="A92" s="249"/>
      <c r="B92" s="249"/>
    </row>
    <row r="93" customHeight="1" spans="1:2">
      <c r="A93" s="249"/>
      <c r="B93" s="249"/>
    </row>
    <row r="94" customHeight="1" spans="1:2">
      <c r="A94" s="249"/>
      <c r="B94" s="249"/>
    </row>
    <row r="95" customHeight="1" spans="1:2">
      <c r="A95" s="249"/>
      <c r="B95" s="249"/>
    </row>
    <row r="96" customHeight="1" spans="1:2">
      <c r="A96" s="249"/>
      <c r="B96" s="249"/>
    </row>
    <row r="97" customHeight="1" spans="1:2">
      <c r="A97" s="249"/>
      <c r="B97" s="249"/>
    </row>
    <row r="98" customHeight="1" spans="1:2">
      <c r="A98" s="249"/>
      <c r="B98" s="249"/>
    </row>
    <row r="99" customHeight="1" spans="1:2">
      <c r="A99" s="249"/>
      <c r="B99" s="249"/>
    </row>
    <row r="100" customHeight="1" spans="1:2">
      <c r="A100" s="249"/>
      <c r="B100" s="249"/>
    </row>
    <row r="101" customHeight="1" spans="1:2">
      <c r="A101" s="249"/>
      <c r="B101" s="249"/>
    </row>
    <row r="102" customHeight="1" spans="1:2">
      <c r="A102" s="249"/>
      <c r="B102" s="249"/>
    </row>
    <row r="103" customHeight="1" spans="1:2">
      <c r="A103" s="249"/>
      <c r="B103" s="249"/>
    </row>
    <row r="104" customHeight="1" spans="1:2">
      <c r="A104" s="249"/>
      <c r="B104" s="249"/>
    </row>
    <row r="105" customHeight="1" spans="1:2">
      <c r="A105" s="249"/>
      <c r="B105" s="249"/>
    </row>
  </sheetData>
  <mergeCells count="2">
    <mergeCell ref="A1:B1"/>
    <mergeCell ref="A3:B3"/>
  </mergeCells>
  <printOptions horizontalCentered="1"/>
  <pageMargins left="0.275" right="0.275" top="0.85" bottom="0.727777777777778" header="0.511805555555556" footer="0.330555555555556"/>
  <pageSetup paperSize="9" scale="75" firstPageNumber="7" orientation="portrait" useFirstPageNumber="1"/>
  <headerFooter>
    <oddFooter>&amp;C第 &amp;P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B16"/>
  <sheetViews>
    <sheetView workbookViewId="0">
      <selection activeCell="G39" sqref="G39"/>
    </sheetView>
  </sheetViews>
  <sheetFormatPr defaultColWidth="6.875" defaultRowHeight="12.75" customHeight="1" outlineLevelCol="1"/>
  <cols>
    <col min="1" max="1" width="50" style="138" customWidth="1"/>
    <col min="2" max="2" width="30" style="138" customWidth="1"/>
    <col min="3" max="16380" width="6.875" style="138"/>
  </cols>
  <sheetData>
    <row r="1" s="138" customFormat="1" ht="18" customHeight="1" spans="1:2">
      <c r="A1" s="4" t="s">
        <v>34</v>
      </c>
      <c r="B1" s="4"/>
    </row>
    <row r="2" s="138" customFormat="1" ht="21.75" customHeight="1" spans="1:2">
      <c r="A2" s="4"/>
      <c r="B2" s="4"/>
    </row>
    <row r="3" s="138" customFormat="1" ht="30" customHeight="1" spans="1:2">
      <c r="A3" s="52"/>
      <c r="B3" s="141" t="s">
        <v>61</v>
      </c>
    </row>
    <row r="4" s="138" customFormat="1" ht="27.95" customHeight="1" spans="1:2">
      <c r="A4" s="16" t="s">
        <v>1228</v>
      </c>
      <c r="B4" s="31" t="s">
        <v>1411</v>
      </c>
    </row>
    <row r="5" s="139" customFormat="1" ht="27.95" customHeight="1" spans="1:2">
      <c r="A5" s="147" t="s">
        <v>1412</v>
      </c>
      <c r="B5" s="148"/>
    </row>
    <row r="6" s="139" customFormat="1" ht="27.95" customHeight="1" spans="1:2">
      <c r="A6" s="147" t="s">
        <v>1432</v>
      </c>
      <c r="B6" s="148"/>
    </row>
    <row r="7" s="139" customFormat="1" ht="27.95" customHeight="1" spans="1:2">
      <c r="A7" s="147" t="s">
        <v>1433</v>
      </c>
      <c r="B7" s="148"/>
    </row>
    <row r="8" s="139" customFormat="1" ht="27.95" customHeight="1" spans="1:2">
      <c r="A8" s="147" t="s">
        <v>1434</v>
      </c>
      <c r="B8" s="148"/>
    </row>
    <row r="9" s="139" customFormat="1" ht="27.95" customHeight="1" spans="1:2">
      <c r="A9" s="147" t="s">
        <v>1435</v>
      </c>
      <c r="B9" s="148"/>
    </row>
    <row r="10" s="139" customFormat="1" ht="27.95" customHeight="1" spans="1:2">
      <c r="A10" s="147" t="s">
        <v>1436</v>
      </c>
      <c r="B10" s="148"/>
    </row>
    <row r="11" s="139" customFormat="1" ht="27.95" customHeight="1" spans="1:2">
      <c r="A11" s="147" t="s">
        <v>1437</v>
      </c>
      <c r="B11" s="148"/>
    </row>
    <row r="12" s="139" customFormat="1" ht="27.95" customHeight="1" spans="1:2">
      <c r="A12" s="147" t="s">
        <v>1426</v>
      </c>
      <c r="B12" s="148"/>
    </row>
    <row r="13" s="139" customFormat="1" ht="27.95" customHeight="1" spans="1:2">
      <c r="A13" s="147" t="s">
        <v>1427</v>
      </c>
      <c r="B13" s="148"/>
    </row>
    <row r="14" s="139" customFormat="1" ht="27.95" customHeight="1" spans="1:2">
      <c r="A14" s="147" t="s">
        <v>1428</v>
      </c>
      <c r="B14" s="148"/>
    </row>
    <row r="15" s="139" customFormat="1" ht="27.95" customHeight="1" spans="1:2">
      <c r="A15" s="147" t="s">
        <v>1429</v>
      </c>
      <c r="B15" s="145">
        <v>280</v>
      </c>
    </row>
    <row r="16" s="138" customFormat="1" ht="27.95" customHeight="1" spans="1:2">
      <c r="A16" s="149" t="s">
        <v>1430</v>
      </c>
      <c r="B16" s="145">
        <v>280</v>
      </c>
    </row>
  </sheetData>
  <mergeCells count="1">
    <mergeCell ref="A1:B2"/>
  </mergeCells>
  <printOptions horizontalCentered="1"/>
  <pageMargins left="0.751388888888889" right="0.751388888888889" top="1" bottom="1" header="0.511805555555556" footer="0.511805555555556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B16"/>
  <sheetViews>
    <sheetView workbookViewId="0">
      <selection activeCell="G39" sqref="G39"/>
    </sheetView>
  </sheetViews>
  <sheetFormatPr defaultColWidth="6.875" defaultRowHeight="12.75" customHeight="1" outlineLevelCol="1"/>
  <cols>
    <col min="1" max="1" width="50" style="138" customWidth="1"/>
    <col min="2" max="2" width="30" style="138" customWidth="1"/>
    <col min="3" max="16380" width="6.875" style="138"/>
  </cols>
  <sheetData>
    <row r="1" s="138" customFormat="1" ht="18" customHeight="1" spans="1:2">
      <c r="A1" s="4" t="s">
        <v>35</v>
      </c>
      <c r="B1" s="4"/>
    </row>
    <row r="2" s="138" customFormat="1" ht="21.75" customHeight="1" spans="1:2">
      <c r="A2" s="4"/>
      <c r="B2" s="4"/>
    </row>
    <row r="3" s="138" customFormat="1" ht="30" customHeight="1" spans="1:2">
      <c r="A3" s="52"/>
      <c r="B3" s="141" t="s">
        <v>61</v>
      </c>
    </row>
    <row r="4" s="138" customFormat="1" ht="27.95" customHeight="1" spans="1:2">
      <c r="A4" s="16" t="s">
        <v>1228</v>
      </c>
      <c r="B4" s="31" t="s">
        <v>1411</v>
      </c>
    </row>
    <row r="5" s="139" customFormat="1" ht="27.95" customHeight="1" spans="1:2">
      <c r="A5" s="147" t="s">
        <v>1412</v>
      </c>
      <c r="B5" s="148"/>
    </row>
    <row r="6" s="139" customFormat="1" ht="27.95" customHeight="1" spans="1:2">
      <c r="A6" s="147" t="s">
        <v>1432</v>
      </c>
      <c r="B6" s="148"/>
    </row>
    <row r="7" s="139" customFormat="1" ht="27.95" customHeight="1" spans="1:2">
      <c r="A7" s="147" t="s">
        <v>1433</v>
      </c>
      <c r="B7" s="148"/>
    </row>
    <row r="8" s="139" customFormat="1" ht="27.95" customHeight="1" spans="1:2">
      <c r="A8" s="147" t="s">
        <v>1434</v>
      </c>
      <c r="B8" s="148"/>
    </row>
    <row r="9" s="139" customFormat="1" ht="27.95" customHeight="1" spans="1:2">
      <c r="A9" s="147" t="s">
        <v>1435</v>
      </c>
      <c r="B9" s="148"/>
    </row>
    <row r="10" s="139" customFormat="1" ht="27.95" customHeight="1" spans="1:2">
      <c r="A10" s="147" t="s">
        <v>1436</v>
      </c>
      <c r="B10" s="148"/>
    </row>
    <row r="11" s="139" customFormat="1" ht="27.95" customHeight="1" spans="1:2">
      <c r="A11" s="147" t="s">
        <v>1437</v>
      </c>
      <c r="B11" s="148"/>
    </row>
    <row r="12" s="139" customFormat="1" ht="27.95" customHeight="1" spans="1:2">
      <c r="A12" s="147" t="s">
        <v>1426</v>
      </c>
      <c r="B12" s="148"/>
    </row>
    <row r="13" s="139" customFormat="1" ht="27.95" customHeight="1" spans="1:2">
      <c r="A13" s="147" t="s">
        <v>1427</v>
      </c>
      <c r="B13" s="148"/>
    </row>
    <row r="14" s="139" customFormat="1" ht="27.95" customHeight="1" spans="1:2">
      <c r="A14" s="147" t="s">
        <v>1428</v>
      </c>
      <c r="B14" s="148"/>
    </row>
    <row r="15" s="139" customFormat="1" ht="27.95" customHeight="1" spans="1:2">
      <c r="A15" s="147" t="s">
        <v>1429</v>
      </c>
      <c r="B15" s="145">
        <v>280</v>
      </c>
    </row>
    <row r="16" s="138" customFormat="1" ht="27.95" customHeight="1" spans="1:2">
      <c r="A16" s="149" t="s">
        <v>1430</v>
      </c>
      <c r="B16" s="145">
        <v>280</v>
      </c>
    </row>
  </sheetData>
  <mergeCells count="1">
    <mergeCell ref="A1:B2"/>
  </mergeCells>
  <printOptions horizontalCentered="1"/>
  <pageMargins left="0.751388888888889" right="0.751388888888889" top="1" bottom="1" header="0.511805555555556" footer="0.511805555555556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B13"/>
  <sheetViews>
    <sheetView workbookViewId="0">
      <selection activeCell="G39" sqref="G39"/>
    </sheetView>
  </sheetViews>
  <sheetFormatPr defaultColWidth="6.875" defaultRowHeight="12.75" customHeight="1" outlineLevelCol="1"/>
  <cols>
    <col min="1" max="1" width="48.25" style="138" customWidth="1"/>
    <col min="2" max="2" width="34.5" style="138" customWidth="1"/>
    <col min="3" max="16378" width="6.875" style="138"/>
  </cols>
  <sheetData>
    <row r="1" s="138" customFormat="1" ht="18" customHeight="1" spans="1:2">
      <c r="A1" s="4" t="s">
        <v>36</v>
      </c>
      <c r="B1" s="4"/>
    </row>
    <row r="2" s="138" customFormat="1" ht="21.75" customHeight="1" spans="1:2">
      <c r="A2" s="4"/>
      <c r="B2" s="4"/>
    </row>
    <row r="3" s="138" customFormat="1" ht="27.95" customHeight="1" spans="1:2">
      <c r="A3" s="52"/>
      <c r="B3" s="141" t="s">
        <v>61</v>
      </c>
    </row>
    <row r="4" s="138" customFormat="1" ht="27.95" customHeight="1" spans="1:2">
      <c r="A4" s="16" t="s">
        <v>1228</v>
      </c>
      <c r="B4" s="16" t="s">
        <v>1411</v>
      </c>
    </row>
    <row r="5" s="139" customFormat="1" ht="27.95" customHeight="1" spans="1:2">
      <c r="A5" s="142" t="s">
        <v>1413</v>
      </c>
      <c r="B5" s="143"/>
    </row>
    <row r="6" s="140" customFormat="1" ht="27.95" customHeight="1" spans="1:2">
      <c r="A6" s="142" t="s">
        <v>1415</v>
      </c>
      <c r="B6" s="143"/>
    </row>
    <row r="7" s="140" customFormat="1" ht="27.95" customHeight="1" spans="1:2">
      <c r="A7" s="142" t="s">
        <v>1417</v>
      </c>
      <c r="B7" s="143"/>
    </row>
    <row r="8" s="139" customFormat="1" ht="27.95" customHeight="1" spans="1:2">
      <c r="A8" s="144" t="s">
        <v>1419</v>
      </c>
      <c r="B8" s="143"/>
    </row>
    <row r="9" s="139" customFormat="1" ht="27.95" customHeight="1" spans="1:2">
      <c r="A9" s="142" t="s">
        <v>1421</v>
      </c>
      <c r="B9" s="143"/>
    </row>
    <row r="10" s="139" customFormat="1" ht="27.95" customHeight="1" spans="1:2">
      <c r="A10" s="142" t="s">
        <v>1423</v>
      </c>
      <c r="B10" s="145">
        <v>280</v>
      </c>
    </row>
    <row r="11" s="139" customFormat="1" ht="27.95" customHeight="1" spans="1:2">
      <c r="A11" s="142" t="s">
        <v>1425</v>
      </c>
      <c r="B11" s="143"/>
    </row>
    <row r="12" s="139" customFormat="1" ht="27.95" customHeight="1" spans="1:2">
      <c r="A12" s="142" t="s">
        <v>1355</v>
      </c>
      <c r="B12" s="143"/>
    </row>
    <row r="13" s="139" customFormat="1" ht="27.95" customHeight="1" spans="1:2">
      <c r="A13" s="146" t="s">
        <v>1431</v>
      </c>
      <c r="B13" s="145">
        <v>280</v>
      </c>
    </row>
  </sheetData>
  <mergeCells count="1">
    <mergeCell ref="A1:B2"/>
  </mergeCells>
  <printOptions horizontalCentered="1"/>
  <pageMargins left="0.751388888888889" right="0.751388888888889" top="1" bottom="1" header="0.511805555555556" footer="0.511805555555556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F12"/>
  <sheetViews>
    <sheetView workbookViewId="0">
      <selection activeCell="G39" sqref="G39"/>
    </sheetView>
  </sheetViews>
  <sheetFormatPr defaultColWidth="7" defaultRowHeight="35.1" customHeight="1" outlineLevelCol="5"/>
  <cols>
    <col min="1" max="1" width="53.75" style="124" customWidth="1"/>
    <col min="2" max="2" width="30.125" style="125" customWidth="1"/>
    <col min="3" max="6" width="30.125" style="95" customWidth="1"/>
    <col min="7" max="16384" width="7" style="97"/>
  </cols>
  <sheetData>
    <row r="1" ht="72.95" customHeight="1" spans="1:2">
      <c r="A1" s="126" t="s">
        <v>37</v>
      </c>
      <c r="B1" s="126"/>
    </row>
    <row r="2" ht="12.95" customHeight="1" spans="1:2">
      <c r="A2" s="113" t="s">
        <v>1276</v>
      </c>
      <c r="B2" s="127"/>
    </row>
    <row r="3" s="94" customFormat="1" customHeight="1" spans="1:6">
      <c r="A3" s="128" t="s">
        <v>1252</v>
      </c>
      <c r="B3" s="129" t="s">
        <v>64</v>
      </c>
      <c r="C3" s="130"/>
      <c r="D3" s="130"/>
      <c r="E3" s="130"/>
      <c r="F3" s="130"/>
    </row>
    <row r="4" ht="30" customHeight="1" spans="1:2">
      <c r="A4" s="131" t="s">
        <v>1413</v>
      </c>
      <c r="B4" s="132"/>
    </row>
    <row r="5" ht="30" customHeight="1" spans="1:2">
      <c r="A5" s="131" t="s">
        <v>1415</v>
      </c>
      <c r="B5" s="133"/>
    </row>
    <row r="6" ht="30" customHeight="1" spans="1:2">
      <c r="A6" s="131" t="s">
        <v>1417</v>
      </c>
      <c r="B6" s="133"/>
    </row>
    <row r="7" ht="30" customHeight="1" spans="1:2">
      <c r="A7" s="134" t="s">
        <v>1419</v>
      </c>
      <c r="B7" s="133"/>
    </row>
    <row r="8" ht="30" customHeight="1" spans="1:2">
      <c r="A8" s="131" t="s">
        <v>1421</v>
      </c>
      <c r="B8" s="133"/>
    </row>
    <row r="9" ht="30" customHeight="1" spans="1:2">
      <c r="A9" s="131" t="s">
        <v>1423</v>
      </c>
      <c r="B9" s="135">
        <v>280</v>
      </c>
    </row>
    <row r="10" ht="30" customHeight="1" spans="1:2">
      <c r="A10" s="131" t="s">
        <v>1425</v>
      </c>
      <c r="B10" s="133"/>
    </row>
    <row r="11" ht="30" customHeight="1" spans="1:2">
      <c r="A11" s="131" t="s">
        <v>1355</v>
      </c>
      <c r="B11" s="132"/>
    </row>
    <row r="12" customHeight="1" spans="1:2">
      <c r="A12" s="136" t="s">
        <v>1438</v>
      </c>
      <c r="B12" s="137">
        <v>280</v>
      </c>
    </row>
  </sheetData>
  <mergeCells count="2">
    <mergeCell ref="A1:B1"/>
    <mergeCell ref="A2:B2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IQ43"/>
  <sheetViews>
    <sheetView workbookViewId="0">
      <selection activeCell="G39" sqref="G39"/>
    </sheetView>
  </sheetViews>
  <sheetFormatPr defaultColWidth="9" defaultRowHeight="14.25"/>
  <cols>
    <col min="1" max="1" width="57.375" style="3" customWidth="1"/>
    <col min="2" max="2" width="29.625" style="3" customWidth="1"/>
    <col min="3" max="16379" width="9" style="3"/>
  </cols>
  <sheetData>
    <row r="1" s="1" customFormat="1" ht="30" customHeight="1" spans="1:2">
      <c r="A1" s="4" t="s">
        <v>38</v>
      </c>
      <c r="B1" s="4"/>
    </row>
    <row r="2" s="2" customFormat="1" ht="18" customHeight="1" spans="1:251">
      <c r="A2" s="5"/>
      <c r="B2" s="6" t="s">
        <v>61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</row>
    <row r="3" s="2" customFormat="1" ht="88.5" customHeight="1" spans="1:251">
      <c r="A3" s="7" t="s">
        <v>1228</v>
      </c>
      <c r="B3" s="7" t="s">
        <v>64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</row>
    <row r="4" s="2" customFormat="1" ht="88.5" customHeight="1" spans="1:251">
      <c r="A4" s="8" t="s">
        <v>1439</v>
      </c>
      <c r="B4" s="8">
        <v>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</row>
    <row r="5" s="2" customFormat="1" ht="88.5" customHeight="1" spans="1:251">
      <c r="A5" s="9" t="s">
        <v>1440</v>
      </c>
      <c r="B5" s="10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</row>
    <row r="6" s="2" customFormat="1" ht="20.1" customHeight="1"/>
    <row r="7" s="2" customFormat="1" ht="20.1" customHeight="1"/>
    <row r="8" s="2" customFormat="1" ht="20.1" customHeight="1"/>
    <row r="9" s="2" customFormat="1" ht="20.1" customHeight="1"/>
    <row r="10" s="2" customFormat="1" ht="20.1" customHeight="1"/>
    <row r="11" s="2" customFormat="1" ht="20.1" customHeight="1"/>
    <row r="12" s="2" customFormat="1" ht="20.1" customHeight="1"/>
    <row r="13" s="2" customFormat="1" ht="20.1" customHeight="1"/>
    <row r="14" s="2" customFormat="1" ht="20.1" customHeight="1"/>
    <row r="15" s="2" customFormat="1" ht="20.1" customHeight="1"/>
    <row r="16" s="2" customFormat="1" ht="20.1" customHeight="1"/>
    <row r="17" s="2" customFormat="1" ht="20.1" customHeight="1"/>
    <row r="18" s="2" customFormat="1" ht="20.1" customHeight="1"/>
    <row r="19" s="2" customFormat="1" ht="20.1" customHeight="1"/>
    <row r="20" s="2" customFormat="1" ht="20.1" customHeight="1"/>
    <row r="21" s="2" customFormat="1" ht="20.1" customHeight="1"/>
    <row r="22" s="2" customFormat="1" ht="20.1" customHeight="1"/>
    <row r="23" s="2" customFormat="1" ht="20.1" customHeight="1"/>
    <row r="24" s="2" customFormat="1" ht="20.1" customHeight="1"/>
    <row r="25" s="2" customFormat="1" ht="20.1" customHeight="1"/>
    <row r="26" s="2" customFormat="1" ht="20.1" customHeight="1"/>
    <row r="27" s="2" customFormat="1" ht="20.1" customHeight="1"/>
    <row r="28" s="2" customFormat="1" ht="20.1" customHeight="1"/>
    <row r="29" s="2" customFormat="1" ht="20.1" customHeight="1"/>
    <row r="30" s="2" customFormat="1" ht="20.1" customHeight="1"/>
    <row r="31" s="2" customFormat="1" ht="20.1" customHeight="1"/>
    <row r="32" s="2" customFormat="1" ht="20.1" customHeight="1"/>
    <row r="33" s="2" customFormat="1" ht="20.1" customHeight="1"/>
    <row r="34" s="2" customFormat="1" ht="20.1" customHeight="1"/>
    <row r="35" s="2" customFormat="1" ht="20.1" customHeight="1"/>
    <row r="36" s="2" customFormat="1" ht="20.1" customHeight="1"/>
    <row r="37" s="2" customFormat="1" ht="20.1" customHeight="1"/>
    <row r="38" s="2" customFormat="1" ht="20.1" customHeight="1"/>
    <row r="39" s="2" customFormat="1" ht="20.1" customHeight="1"/>
    <row r="40" s="2" customFormat="1" ht="20.1" customHeight="1" spans="1:2">
      <c r="A40" s="3"/>
      <c r="B40" s="3"/>
    </row>
    <row r="41" s="2" customFormat="1" ht="20.1" customHeight="1" spans="1:2">
      <c r="A41" s="3"/>
      <c r="B41" s="3"/>
    </row>
    <row r="42" s="3" customFormat="1"/>
    <row r="43" s="3" customFormat="1"/>
  </sheetData>
  <mergeCells count="2">
    <mergeCell ref="A1:B1"/>
    <mergeCell ref="A5:B5"/>
  </mergeCells>
  <pageMargins left="0.75" right="0.75" top="1" bottom="1" header="0.511805555555556" footer="0.511805555555556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B28"/>
  <sheetViews>
    <sheetView workbookViewId="0">
      <selection activeCell="G39" sqref="G39"/>
    </sheetView>
  </sheetViews>
  <sheetFormatPr defaultColWidth="6.75" defaultRowHeight="12.75" outlineLevelCol="1"/>
  <cols>
    <col min="1" max="1" width="42" style="96" customWidth="1"/>
    <col min="2" max="2" width="32.5" style="96" customWidth="1"/>
    <col min="3" max="16384" width="6.75" style="97"/>
  </cols>
  <sheetData>
    <row r="1" ht="36.95" customHeight="1" spans="1:2">
      <c r="A1" s="116" t="s">
        <v>39</v>
      </c>
      <c r="B1" s="116"/>
    </row>
    <row r="2" ht="18" customHeight="1" spans="1:2">
      <c r="A2" s="116"/>
      <c r="B2" s="117"/>
    </row>
    <row r="3" ht="18.75" customHeight="1" spans="2:2">
      <c r="B3" s="118" t="s">
        <v>61</v>
      </c>
    </row>
    <row r="4" s="114" customFormat="1" ht="30.95" customHeight="1" spans="1:2">
      <c r="A4" s="119" t="s">
        <v>1376</v>
      </c>
      <c r="B4" s="119" t="s">
        <v>1441</v>
      </c>
    </row>
    <row r="5" s="115" customFormat="1" ht="21.95" customHeight="1" spans="1:2">
      <c r="A5" s="119" t="s">
        <v>1378</v>
      </c>
      <c r="B5" s="120"/>
    </row>
    <row r="6" s="115" customFormat="1" ht="21.95" customHeight="1" spans="1:2">
      <c r="A6" s="121" t="s">
        <v>1280</v>
      </c>
      <c r="B6" s="122"/>
    </row>
    <row r="7" s="115" customFormat="1" ht="21.95" customHeight="1" spans="1:2">
      <c r="A7" s="121" t="s">
        <v>1281</v>
      </c>
      <c r="B7" s="122"/>
    </row>
    <row r="8" s="115" customFormat="1" ht="21.95" customHeight="1" spans="1:2">
      <c r="A8" s="121" t="s">
        <v>1282</v>
      </c>
      <c r="B8" s="122"/>
    </row>
    <row r="9" s="115" customFormat="1" ht="21.95" customHeight="1" spans="1:2">
      <c r="A9" s="121" t="s">
        <v>1283</v>
      </c>
      <c r="B9" s="122"/>
    </row>
    <row r="10" s="115" customFormat="1" ht="21.95" customHeight="1" spans="1:2">
      <c r="A10" s="121" t="s">
        <v>1284</v>
      </c>
      <c r="B10" s="122"/>
    </row>
    <row r="11" s="115" customFormat="1" ht="21.95" customHeight="1" spans="1:2">
      <c r="A11" s="121" t="s">
        <v>1285</v>
      </c>
      <c r="B11" s="122"/>
    </row>
    <row r="12" s="115" customFormat="1" ht="21.95" customHeight="1" spans="1:2">
      <c r="A12" s="121" t="s">
        <v>1286</v>
      </c>
      <c r="B12" s="122"/>
    </row>
    <row r="13" s="115" customFormat="1" ht="21.95" customHeight="1" spans="1:2">
      <c r="A13" s="121" t="s">
        <v>1287</v>
      </c>
      <c r="B13" s="122"/>
    </row>
    <row r="14" s="115" customFormat="1" ht="21.95" customHeight="1" spans="1:2">
      <c r="A14" s="121" t="s">
        <v>1288</v>
      </c>
      <c r="B14" s="122"/>
    </row>
    <row r="15" s="115" customFormat="1" ht="21.95" customHeight="1" spans="1:2">
      <c r="A15" s="121" t="s">
        <v>1289</v>
      </c>
      <c r="B15" s="122"/>
    </row>
    <row r="16" s="115" customFormat="1" ht="21.95" customHeight="1" spans="1:2">
      <c r="A16" s="121" t="s">
        <v>1290</v>
      </c>
      <c r="B16" s="122"/>
    </row>
    <row r="17" s="115" customFormat="1" ht="21.95" customHeight="1" spans="1:2">
      <c r="A17" s="121" t="s">
        <v>1291</v>
      </c>
      <c r="B17" s="122"/>
    </row>
    <row r="18" ht="20.1" customHeight="1" spans="1:2">
      <c r="A18" s="123" t="s">
        <v>1292</v>
      </c>
      <c r="B18" s="95"/>
    </row>
    <row r="19" ht="20.1" customHeight="1"/>
    <row r="20" ht="20.1" customHeight="1"/>
    <row r="22" spans="1:2">
      <c r="A22" s="95"/>
      <c r="B22" s="95"/>
    </row>
    <row r="23" spans="1:2">
      <c r="A23" s="95"/>
      <c r="B23" s="95"/>
    </row>
    <row r="24" spans="1:2">
      <c r="A24" s="95"/>
      <c r="B24" s="95"/>
    </row>
    <row r="25" spans="1:2">
      <c r="A25" s="95"/>
      <c r="B25" s="95"/>
    </row>
    <row r="26" spans="1:2">
      <c r="A26" s="95"/>
      <c r="B26" s="95"/>
    </row>
    <row r="27" spans="1:2">
      <c r="A27" s="95"/>
      <c r="B27" s="95"/>
    </row>
    <row r="28" spans="1:2">
      <c r="A28" s="95"/>
      <c r="B28" s="95"/>
    </row>
  </sheetData>
  <mergeCells count="2">
    <mergeCell ref="A1:B1"/>
    <mergeCell ref="A18:B18"/>
  </mergeCells>
  <pageMargins left="0.7" right="0.7" top="0.75" bottom="0.75" header="0.3" footer="0.3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N10"/>
  <sheetViews>
    <sheetView showGridLines="0" workbookViewId="0">
      <selection activeCell="G39" sqref="G39"/>
    </sheetView>
  </sheetViews>
  <sheetFormatPr defaultColWidth="7" defaultRowHeight="12.75"/>
  <cols>
    <col min="1" max="1" width="31.375" style="95" customWidth="1"/>
    <col min="2" max="2" width="15.25" style="95" customWidth="1"/>
    <col min="3" max="14" width="10" style="96" customWidth="1"/>
    <col min="15" max="16384" width="7" style="97"/>
  </cols>
  <sheetData>
    <row r="1" ht="18.75" spans="3:14"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</row>
    <row r="2" ht="57.95" customHeight="1" spans="1:14">
      <c r="A2" s="99" t="s">
        <v>40</v>
      </c>
      <c r="B2" s="99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11"/>
      <c r="N2" s="111"/>
    </row>
    <row r="3" ht="20.1" customHeight="1" spans="1:14">
      <c r="A3" s="101"/>
      <c r="B3" s="101"/>
      <c r="C3" s="98"/>
      <c r="D3" s="98"/>
      <c r="E3" s="98"/>
      <c r="F3" s="98"/>
      <c r="G3" s="98"/>
      <c r="H3" s="98"/>
      <c r="I3" s="98"/>
      <c r="J3" s="98"/>
      <c r="K3" s="98"/>
      <c r="L3" s="98"/>
      <c r="M3" s="112"/>
      <c r="N3" s="112"/>
    </row>
    <row r="4" ht="20.1" customHeight="1" spans="1:14">
      <c r="A4" s="96"/>
      <c r="G4" s="102"/>
      <c r="L4" s="113" t="s">
        <v>61</v>
      </c>
      <c r="M4" s="113"/>
      <c r="N4" s="113"/>
    </row>
    <row r="5" s="94" customFormat="1" ht="33.95" customHeight="1" spans="1:14">
      <c r="A5" s="103" t="s">
        <v>1370</v>
      </c>
      <c r="B5" s="103" t="s">
        <v>1187</v>
      </c>
      <c r="C5" s="104" t="s">
        <v>1379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="94" customFormat="1" ht="89.1" customHeight="1" spans="1:14">
      <c r="A6" s="103"/>
      <c r="B6" s="103"/>
      <c r="C6" s="103" t="s">
        <v>1280</v>
      </c>
      <c r="D6" s="103" t="s">
        <v>1281</v>
      </c>
      <c r="E6" s="103" t="s">
        <v>1282</v>
      </c>
      <c r="F6" s="103" t="s">
        <v>1283</v>
      </c>
      <c r="G6" s="103" t="s">
        <v>1284</v>
      </c>
      <c r="H6" s="103" t="s">
        <v>1285</v>
      </c>
      <c r="I6" s="103" t="s">
        <v>1286</v>
      </c>
      <c r="J6" s="103" t="s">
        <v>1287</v>
      </c>
      <c r="K6" s="103" t="s">
        <v>1288</v>
      </c>
      <c r="L6" s="103" t="s">
        <v>1289</v>
      </c>
      <c r="M6" s="103" t="s">
        <v>1290</v>
      </c>
      <c r="N6" s="103" t="s">
        <v>1291</v>
      </c>
    </row>
    <row r="7" ht="77.1" customHeight="1" spans="1:14">
      <c r="A7" s="105" t="s">
        <v>1442</v>
      </c>
      <c r="B7" s="106"/>
      <c r="C7" s="107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</row>
    <row r="8" spans="3:3">
      <c r="C8" s="109"/>
    </row>
    <row r="10" spans="1:5">
      <c r="A10" s="110" t="s">
        <v>1443</v>
      </c>
      <c r="B10" s="110"/>
      <c r="C10" s="110"/>
      <c r="D10" s="110"/>
      <c r="E10" s="110"/>
    </row>
  </sheetData>
  <mergeCells count="7">
    <mergeCell ref="A2:N2"/>
    <mergeCell ref="M3:N3"/>
    <mergeCell ref="L4:N4"/>
    <mergeCell ref="C5:N5"/>
    <mergeCell ref="A10:E10"/>
    <mergeCell ref="A5:A6"/>
    <mergeCell ref="B5:B6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23"/>
  <sheetViews>
    <sheetView workbookViewId="0">
      <selection activeCell="N11" sqref="N11"/>
    </sheetView>
  </sheetViews>
  <sheetFormatPr defaultColWidth="8" defaultRowHeight="30" customHeight="1" outlineLevelCol="7"/>
  <cols>
    <col min="1" max="1" width="33" style="78" customWidth="1"/>
    <col min="2" max="2" width="14.375" style="78" customWidth="1"/>
    <col min="3" max="3" width="14.125" style="78" customWidth="1"/>
    <col min="4" max="4" width="14.25" style="78" customWidth="1"/>
    <col min="5" max="5" width="13.625" style="78" customWidth="1"/>
    <col min="6" max="6" width="12.75" style="78" customWidth="1"/>
    <col min="7" max="7" width="13.25" style="78" customWidth="1"/>
    <col min="8" max="8" width="14.125" style="78" customWidth="1"/>
    <col min="9" max="16376" width="8" style="78"/>
    <col min="16377" max="16384" width="8" style="80"/>
  </cols>
  <sheetData>
    <row r="1" s="78" customFormat="1" ht="38.1" customHeight="1" spans="1:8">
      <c r="A1" s="4" t="s">
        <v>1444</v>
      </c>
      <c r="B1" s="4"/>
      <c r="C1" s="4"/>
      <c r="D1" s="4"/>
      <c r="E1" s="4"/>
      <c r="F1" s="4"/>
      <c r="G1" s="4"/>
      <c r="H1" s="4"/>
    </row>
    <row r="2" s="78" customFormat="1" customHeight="1" spans="1:8">
      <c r="A2" s="81"/>
      <c r="B2" s="82"/>
      <c r="C2" s="82"/>
      <c r="D2" s="82"/>
      <c r="E2" s="82"/>
      <c r="G2" s="83"/>
      <c r="H2" s="84" t="s">
        <v>61</v>
      </c>
    </row>
    <row r="3" s="78" customFormat="1" ht="60" customHeight="1" spans="1:8">
      <c r="A3" s="85" t="s">
        <v>1295</v>
      </c>
      <c r="B3" s="85" t="s">
        <v>1187</v>
      </c>
      <c r="C3" s="85" t="s">
        <v>1445</v>
      </c>
      <c r="D3" s="85" t="s">
        <v>1446</v>
      </c>
      <c r="E3" s="85" t="s">
        <v>1447</v>
      </c>
      <c r="F3" s="85" t="s">
        <v>1448</v>
      </c>
      <c r="G3" s="85" t="s">
        <v>1449</v>
      </c>
      <c r="H3" s="85" t="s">
        <v>1450</v>
      </c>
    </row>
    <row r="4" s="79" customFormat="1" customHeight="1" spans="1:8">
      <c r="A4" s="86" t="s">
        <v>1451</v>
      </c>
      <c r="B4" s="87">
        <v>83454.29</v>
      </c>
      <c r="C4" s="87">
        <v>13354.307319</v>
      </c>
      <c r="D4" s="87">
        <v>70099.976985</v>
      </c>
      <c r="E4" s="87"/>
      <c r="F4" s="87"/>
      <c r="G4" s="87"/>
      <c r="H4" s="87"/>
    </row>
    <row r="5" s="78" customFormat="1" customHeight="1" spans="1:8">
      <c r="A5" s="86" t="s">
        <v>1452</v>
      </c>
      <c r="B5" s="87">
        <v>82444.874013</v>
      </c>
      <c r="C5" s="87">
        <v>55018.254413</v>
      </c>
      <c r="D5" s="87">
        <v>27426.6196</v>
      </c>
      <c r="E5" s="87"/>
      <c r="F5" s="87"/>
      <c r="G5" s="87"/>
      <c r="H5" s="87"/>
    </row>
    <row r="6" s="79" customFormat="1" customHeight="1" spans="1:8">
      <c r="A6" s="88" t="s">
        <v>1453</v>
      </c>
      <c r="B6" s="87">
        <v>35955.853813</v>
      </c>
      <c r="C6" s="87">
        <v>24484.054413</v>
      </c>
      <c r="D6" s="87">
        <v>11471.7994</v>
      </c>
      <c r="E6" s="87"/>
      <c r="F6" s="87"/>
      <c r="G6" s="87"/>
      <c r="H6" s="87"/>
    </row>
    <row r="7" s="79" customFormat="1" customHeight="1" spans="1:8">
      <c r="A7" s="88" t="s">
        <v>1454</v>
      </c>
      <c r="B7" s="87">
        <v>250</v>
      </c>
      <c r="C7" s="87">
        <v>150</v>
      </c>
      <c r="D7" s="87">
        <v>100</v>
      </c>
      <c r="E7" s="87"/>
      <c r="F7" s="87"/>
      <c r="G7" s="87"/>
      <c r="H7" s="87"/>
    </row>
    <row r="8" s="79" customFormat="1" customHeight="1" spans="1:8">
      <c r="A8" s="88" t="s">
        <v>1455</v>
      </c>
      <c r="B8" s="87">
        <v>45224.8202</v>
      </c>
      <c r="C8" s="87">
        <v>29400</v>
      </c>
      <c r="D8" s="87">
        <v>15824.8202</v>
      </c>
      <c r="E8" s="87"/>
      <c r="F8" s="87"/>
      <c r="G8" s="87"/>
      <c r="H8" s="87"/>
    </row>
    <row r="9" s="79" customFormat="1" customHeight="1" spans="1:8">
      <c r="A9" s="88" t="s">
        <v>1456</v>
      </c>
      <c r="B9" s="87">
        <v>990</v>
      </c>
      <c r="C9" s="87">
        <v>980</v>
      </c>
      <c r="D9" s="87">
        <v>10</v>
      </c>
      <c r="E9" s="87"/>
      <c r="F9" s="87"/>
      <c r="G9" s="87"/>
      <c r="H9" s="87"/>
    </row>
    <row r="10" s="79" customFormat="1" customHeight="1" spans="1:8">
      <c r="A10" s="88" t="s">
        <v>1457</v>
      </c>
      <c r="B10" s="87">
        <v>24.2</v>
      </c>
      <c r="C10" s="87">
        <v>4.2</v>
      </c>
      <c r="D10" s="87">
        <v>20</v>
      </c>
      <c r="E10" s="87"/>
      <c r="F10" s="87"/>
      <c r="G10" s="87"/>
      <c r="H10" s="87"/>
    </row>
    <row r="11" s="78" customFormat="1" ht="37.5" spans="1:8">
      <c r="A11" s="88" t="s">
        <v>1458</v>
      </c>
      <c r="B11" s="87">
        <v>0</v>
      </c>
      <c r="C11" s="87"/>
      <c r="D11" s="87"/>
      <c r="E11" s="87"/>
      <c r="F11" s="87"/>
      <c r="G11" s="87"/>
      <c r="H11" s="87"/>
    </row>
    <row r="12" s="78" customFormat="1" ht="37.5" spans="1:8">
      <c r="A12" s="88" t="s">
        <v>1459</v>
      </c>
      <c r="B12" s="87">
        <v>0</v>
      </c>
      <c r="C12" s="87"/>
      <c r="D12" s="87"/>
      <c r="E12" s="87"/>
      <c r="F12" s="87"/>
      <c r="G12" s="87"/>
      <c r="H12" s="87"/>
    </row>
    <row r="13" s="79" customFormat="1" customHeight="1" spans="1:8">
      <c r="A13" s="86" t="s">
        <v>1460</v>
      </c>
      <c r="B13" s="87">
        <v>72144.424076</v>
      </c>
      <c r="C13" s="87">
        <v>54939.162516</v>
      </c>
      <c r="D13" s="87">
        <v>17205.26156</v>
      </c>
      <c r="E13" s="87"/>
      <c r="F13" s="87"/>
      <c r="G13" s="87"/>
      <c r="H13" s="87"/>
    </row>
    <row r="14" s="79" customFormat="1" customHeight="1" spans="1:8">
      <c r="A14" s="88" t="s">
        <v>1461</v>
      </c>
      <c r="B14" s="87">
        <v>70777.424076</v>
      </c>
      <c r="C14" s="87">
        <v>53802.162516</v>
      </c>
      <c r="D14" s="87">
        <v>16975.26156</v>
      </c>
      <c r="E14" s="87"/>
      <c r="F14" s="87"/>
      <c r="G14" s="87"/>
      <c r="H14" s="87"/>
    </row>
    <row r="15" s="78" customFormat="1" customHeight="1" spans="1:8">
      <c r="A15" s="88" t="s">
        <v>1462</v>
      </c>
      <c r="B15" s="87">
        <v>1270</v>
      </c>
      <c r="C15" s="87">
        <v>1120</v>
      </c>
      <c r="D15" s="87">
        <v>150</v>
      </c>
      <c r="E15" s="87"/>
      <c r="F15" s="87"/>
      <c r="G15" s="87"/>
      <c r="H15" s="87"/>
    </row>
    <row r="16" s="79" customFormat="1" customHeight="1" spans="1:8">
      <c r="A16" s="88" t="s">
        <v>1463</v>
      </c>
      <c r="B16" s="87">
        <v>97</v>
      </c>
      <c r="C16" s="87">
        <v>17</v>
      </c>
      <c r="D16" s="87">
        <v>80</v>
      </c>
      <c r="E16" s="87"/>
      <c r="F16" s="87"/>
      <c r="G16" s="87"/>
      <c r="H16" s="87"/>
    </row>
    <row r="17" s="78" customFormat="1" ht="37.5" spans="1:8">
      <c r="A17" s="88" t="s">
        <v>1464</v>
      </c>
      <c r="B17" s="87">
        <v>0</v>
      </c>
      <c r="C17" s="87"/>
      <c r="D17" s="87"/>
      <c r="E17" s="87"/>
      <c r="F17" s="87"/>
      <c r="G17" s="87"/>
      <c r="H17" s="87"/>
    </row>
    <row r="18" s="78" customFormat="1" ht="37.5" spans="1:8">
      <c r="A18" s="88" t="s">
        <v>1465</v>
      </c>
      <c r="B18" s="87">
        <v>0</v>
      </c>
      <c r="C18" s="87"/>
      <c r="D18" s="87"/>
      <c r="E18" s="87"/>
      <c r="F18" s="87"/>
      <c r="G18" s="87"/>
      <c r="H18" s="87"/>
    </row>
    <row r="19" s="79" customFormat="1" customHeight="1" spans="1:8">
      <c r="A19" s="86" t="s">
        <v>1466</v>
      </c>
      <c r="B19" s="87">
        <v>10300.449937</v>
      </c>
      <c r="C19" s="87">
        <v>79.091897</v>
      </c>
      <c r="D19" s="87">
        <v>10221.35804</v>
      </c>
      <c r="E19" s="87"/>
      <c r="F19" s="87"/>
      <c r="G19" s="87"/>
      <c r="H19" s="87"/>
    </row>
    <row r="20" s="79" customFormat="1" customHeight="1" spans="1:8">
      <c r="A20" s="86" t="s">
        <v>1467</v>
      </c>
      <c r="B20" s="87">
        <v>93754.734241</v>
      </c>
      <c r="C20" s="87">
        <v>13433.399216</v>
      </c>
      <c r="D20" s="87">
        <v>80321.335025</v>
      </c>
      <c r="E20" s="87"/>
      <c r="F20" s="87"/>
      <c r="G20" s="87"/>
      <c r="H20" s="87"/>
    </row>
    <row r="21" s="78" customFormat="1" customHeight="1" spans="1:8">
      <c r="A21" s="89"/>
      <c r="B21" s="89"/>
      <c r="C21" s="89"/>
      <c r="D21" s="89"/>
      <c r="E21" s="89"/>
      <c r="F21" s="89"/>
      <c r="G21" s="89"/>
      <c r="H21" s="89"/>
    </row>
    <row r="22" s="78" customFormat="1" customHeight="1" spans="1:8">
      <c r="A22" s="90"/>
      <c r="B22" s="91"/>
      <c r="C22" s="92"/>
      <c r="D22" s="92"/>
      <c r="E22" s="92"/>
      <c r="F22" s="92"/>
      <c r="G22" s="92"/>
      <c r="H22" s="92"/>
    </row>
    <row r="23" s="78" customFormat="1" customHeight="1" spans="1:8">
      <c r="A23" s="93"/>
      <c r="B23" s="93"/>
      <c r="C23" s="93"/>
      <c r="D23" s="93"/>
      <c r="E23" s="93"/>
      <c r="F23" s="93"/>
      <c r="G23" s="93"/>
      <c r="H23" s="93"/>
    </row>
  </sheetData>
  <mergeCells count="3">
    <mergeCell ref="A1:H1"/>
    <mergeCell ref="A21:H21"/>
    <mergeCell ref="A23:H23"/>
  </mergeCells>
  <pageMargins left="0.751388888888889" right="0.751388888888889" top="1" bottom="1" header="0.511805555555556" footer="0.511805555555556"/>
  <pageSetup paperSize="9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13"/>
  <sheetViews>
    <sheetView workbookViewId="0">
      <selection activeCell="N11" sqref="N11"/>
    </sheetView>
  </sheetViews>
  <sheetFormatPr defaultColWidth="8" defaultRowHeight="30" customHeight="1" outlineLevelCol="7"/>
  <cols>
    <col min="1" max="1" width="35.375" style="52" customWidth="1"/>
    <col min="2" max="2" width="13.875" style="52" customWidth="1"/>
    <col min="3" max="3" width="13.75" style="52" customWidth="1"/>
    <col min="4" max="4" width="14.375" style="52" customWidth="1"/>
    <col min="5" max="6" width="12.75" style="52" customWidth="1"/>
    <col min="7" max="8" width="12.125" style="52" customWidth="1"/>
    <col min="9" max="16384" width="8" style="52"/>
  </cols>
  <sheetData>
    <row r="1" customHeight="1" spans="1:8">
      <c r="A1" s="4" t="s">
        <v>44</v>
      </c>
      <c r="B1" s="4"/>
      <c r="C1" s="4"/>
      <c r="D1" s="4"/>
      <c r="E1" s="4"/>
      <c r="F1" s="4"/>
      <c r="G1" s="4"/>
      <c r="H1" s="4"/>
    </row>
    <row r="2" customHeight="1" spans="1:8">
      <c r="A2" s="70"/>
      <c r="B2" s="71"/>
      <c r="C2" s="72"/>
      <c r="D2" s="73"/>
      <c r="E2" s="71"/>
      <c r="F2" s="71"/>
      <c r="G2" s="71"/>
      <c r="H2" s="57" t="s">
        <v>61</v>
      </c>
    </row>
    <row r="3" ht="75" spans="1:8">
      <c r="A3" s="74" t="s">
        <v>1295</v>
      </c>
      <c r="B3" s="61" t="s">
        <v>1187</v>
      </c>
      <c r="C3" s="60" t="s">
        <v>1445</v>
      </c>
      <c r="D3" s="60" t="s">
        <v>1446</v>
      </c>
      <c r="E3" s="61" t="s">
        <v>1447</v>
      </c>
      <c r="F3" s="61" t="s">
        <v>1448</v>
      </c>
      <c r="G3" s="61" t="s">
        <v>1449</v>
      </c>
      <c r="H3" s="61" t="s">
        <v>1450</v>
      </c>
    </row>
    <row r="4" customHeight="1" spans="1:8">
      <c r="A4" s="62" t="s">
        <v>1451</v>
      </c>
      <c r="B4" s="63">
        <v>83454.29</v>
      </c>
      <c r="C4" s="63">
        <v>13354.307319</v>
      </c>
      <c r="D4" s="63">
        <v>70099.976985</v>
      </c>
      <c r="E4" s="63"/>
      <c r="F4" s="63"/>
      <c r="G4" s="63"/>
      <c r="H4" s="63"/>
    </row>
    <row r="5" s="69" customFormat="1" customHeight="1" spans="1:8">
      <c r="A5" s="75" t="s">
        <v>1452</v>
      </c>
      <c r="B5" s="63">
        <v>82444.874013</v>
      </c>
      <c r="C5" s="76">
        <v>55018.254413</v>
      </c>
      <c r="D5" s="76">
        <v>27426.6196</v>
      </c>
      <c r="E5" s="63"/>
      <c r="F5" s="63"/>
      <c r="G5" s="63"/>
      <c r="H5" s="63"/>
    </row>
    <row r="6" customHeight="1" spans="1:8">
      <c r="A6" s="64" t="s">
        <v>1453</v>
      </c>
      <c r="B6" s="63">
        <v>35955.853813</v>
      </c>
      <c r="C6" s="63">
        <v>24484.054413</v>
      </c>
      <c r="D6" s="63">
        <v>11471.7994</v>
      </c>
      <c r="E6" s="63"/>
      <c r="F6" s="63"/>
      <c r="G6" s="63"/>
      <c r="H6" s="63"/>
    </row>
    <row r="7" customHeight="1" spans="1:8">
      <c r="A7" s="64" t="s">
        <v>1454</v>
      </c>
      <c r="B7" s="63">
        <v>250</v>
      </c>
      <c r="C7" s="63">
        <v>150</v>
      </c>
      <c r="D7" s="63">
        <v>100</v>
      </c>
      <c r="E7" s="63"/>
      <c r="F7" s="63"/>
      <c r="G7" s="63"/>
      <c r="H7" s="63"/>
    </row>
    <row r="8" customHeight="1" spans="1:8">
      <c r="A8" s="64" t="s">
        <v>1455</v>
      </c>
      <c r="B8" s="63">
        <v>45224.8202</v>
      </c>
      <c r="C8" s="63">
        <v>29400</v>
      </c>
      <c r="D8" s="63">
        <v>15824.8202</v>
      </c>
      <c r="E8" s="63"/>
      <c r="F8" s="63"/>
      <c r="G8" s="63"/>
      <c r="H8" s="63"/>
    </row>
    <row r="9" customHeight="1" spans="1:8">
      <c r="A9" s="64" t="s">
        <v>1456</v>
      </c>
      <c r="B9" s="63">
        <v>990</v>
      </c>
      <c r="C9" s="63">
        <v>980</v>
      </c>
      <c r="D9" s="63">
        <v>10</v>
      </c>
      <c r="E9" s="63"/>
      <c r="F9" s="63"/>
      <c r="G9" s="63"/>
      <c r="H9" s="63"/>
    </row>
    <row r="10" customHeight="1" spans="1:8">
      <c r="A10" s="64" t="s">
        <v>1457</v>
      </c>
      <c r="B10" s="63">
        <v>24.2</v>
      </c>
      <c r="C10" s="63">
        <v>4.2</v>
      </c>
      <c r="D10" s="63">
        <v>20</v>
      </c>
      <c r="E10" s="63"/>
      <c r="F10" s="63"/>
      <c r="G10" s="63"/>
      <c r="H10" s="63"/>
    </row>
    <row r="11" ht="37.5" spans="1:8">
      <c r="A11" s="77" t="s">
        <v>1468</v>
      </c>
      <c r="B11" s="63">
        <v>0</v>
      </c>
      <c r="C11" s="63"/>
      <c r="D11" s="63"/>
      <c r="E11" s="63"/>
      <c r="F11" s="63"/>
      <c r="G11" s="63"/>
      <c r="H11" s="63"/>
    </row>
    <row r="12" ht="37.5" spans="1:8">
      <c r="A12" s="77" t="s">
        <v>1469</v>
      </c>
      <c r="B12" s="63">
        <v>0</v>
      </c>
      <c r="C12" s="63"/>
      <c r="D12" s="63"/>
      <c r="E12" s="63"/>
      <c r="F12" s="63"/>
      <c r="G12" s="63"/>
      <c r="H12" s="63"/>
    </row>
    <row r="13" customHeight="1" spans="1:8">
      <c r="A13" s="67"/>
      <c r="B13" s="68"/>
      <c r="C13" s="68"/>
      <c r="D13" s="67"/>
      <c r="E13" s="68"/>
      <c r="F13" s="68"/>
      <c r="G13" s="68"/>
      <c r="H13" s="68"/>
    </row>
  </sheetData>
  <mergeCells count="1">
    <mergeCell ref="A1:H1"/>
  </mergeCells>
  <pageMargins left="0.75" right="0.75" top="1" bottom="1" header="0.511805555555556" footer="0.511805555555556"/>
  <pageSetup paperSize="9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10"/>
  <sheetViews>
    <sheetView workbookViewId="0">
      <selection activeCell="M26" sqref="M26"/>
    </sheetView>
  </sheetViews>
  <sheetFormatPr defaultColWidth="8" defaultRowHeight="14.25" customHeight="1" outlineLevelCol="7"/>
  <cols>
    <col min="1" max="1" width="33.125" style="52" customWidth="1"/>
    <col min="2" max="2" width="14.375" style="52" customWidth="1"/>
    <col min="3" max="3" width="14.25" style="52" customWidth="1"/>
    <col min="4" max="4" width="13.875" style="52" customWidth="1"/>
    <col min="5" max="5" width="15.875" style="52" customWidth="1"/>
    <col min="6" max="6" width="11" style="52" customWidth="1"/>
    <col min="7" max="8" width="12.875" style="52" customWidth="1"/>
    <col min="9" max="16384" width="8" style="52"/>
  </cols>
  <sheetData>
    <row r="1" ht="37.5" customHeight="1" spans="1:8">
      <c r="A1" s="4" t="s">
        <v>45</v>
      </c>
      <c r="B1" s="4"/>
      <c r="C1" s="4"/>
      <c r="D1" s="4"/>
      <c r="E1" s="4"/>
      <c r="F1" s="4"/>
      <c r="G1" s="4"/>
      <c r="H1" s="4"/>
    </row>
    <row r="2" s="51" customFormat="1" ht="15.75" customHeight="1" spans="1:8">
      <c r="A2" s="53"/>
      <c r="B2" s="54"/>
      <c r="C2" s="55"/>
      <c r="D2" s="56"/>
      <c r="E2" s="54"/>
      <c r="F2" s="54"/>
      <c r="G2" s="54"/>
      <c r="H2" s="57" t="s">
        <v>61</v>
      </c>
    </row>
    <row r="3" s="51" customFormat="1" ht="75" spans="1:8">
      <c r="A3" s="58" t="s">
        <v>1295</v>
      </c>
      <c r="B3" s="59" t="s">
        <v>1187</v>
      </c>
      <c r="C3" s="60" t="s">
        <v>1445</v>
      </c>
      <c r="D3" s="60" t="s">
        <v>1446</v>
      </c>
      <c r="E3" s="61" t="s">
        <v>1447</v>
      </c>
      <c r="F3" s="61" t="s">
        <v>1448</v>
      </c>
      <c r="G3" s="61" t="s">
        <v>1449</v>
      </c>
      <c r="H3" s="61" t="s">
        <v>1450</v>
      </c>
    </row>
    <row r="4" s="51" customFormat="1" ht="24" customHeight="1" spans="1:8">
      <c r="A4" s="62" t="s">
        <v>1470</v>
      </c>
      <c r="B4" s="63">
        <v>72144.424076</v>
      </c>
      <c r="C4" s="63">
        <v>54939.162516</v>
      </c>
      <c r="D4" s="63">
        <v>17205.26156</v>
      </c>
      <c r="E4" s="63"/>
      <c r="F4" s="63"/>
      <c r="G4" s="63"/>
      <c r="H4" s="63"/>
    </row>
    <row r="5" s="51" customFormat="1" ht="24" customHeight="1" spans="1:8">
      <c r="A5" s="64" t="s">
        <v>1461</v>
      </c>
      <c r="B5" s="63">
        <v>70777.424076</v>
      </c>
      <c r="C5" s="63">
        <v>53802.162516</v>
      </c>
      <c r="D5" s="63">
        <v>16975.26156</v>
      </c>
      <c r="E5" s="63"/>
      <c r="F5" s="63"/>
      <c r="G5" s="63"/>
      <c r="H5" s="63"/>
    </row>
    <row r="6" s="51" customFormat="1" ht="24" customHeight="1" spans="1:8">
      <c r="A6" s="64" t="s">
        <v>1471</v>
      </c>
      <c r="B6" s="63">
        <v>1270</v>
      </c>
      <c r="C6" s="63">
        <v>1120</v>
      </c>
      <c r="D6" s="63">
        <v>150</v>
      </c>
      <c r="E6" s="63"/>
      <c r="F6" s="63"/>
      <c r="G6" s="63"/>
      <c r="H6" s="63"/>
    </row>
    <row r="7" s="51" customFormat="1" ht="24" customHeight="1" spans="1:8">
      <c r="A7" s="65" t="s">
        <v>1472</v>
      </c>
      <c r="B7" s="63">
        <v>97</v>
      </c>
      <c r="C7" s="63">
        <v>17</v>
      </c>
      <c r="D7" s="63">
        <v>80</v>
      </c>
      <c r="E7" s="63"/>
      <c r="F7" s="63"/>
      <c r="G7" s="63"/>
      <c r="H7" s="63"/>
    </row>
    <row r="8" s="51" customFormat="1" ht="37.5" spans="1:8">
      <c r="A8" s="66" t="s">
        <v>1473</v>
      </c>
      <c r="B8" s="63">
        <v>0</v>
      </c>
      <c r="C8" s="63"/>
      <c r="D8" s="63"/>
      <c r="E8" s="63"/>
      <c r="F8" s="63"/>
      <c r="G8" s="63"/>
      <c r="H8" s="63"/>
    </row>
    <row r="9" s="51" customFormat="1" ht="37.5" spans="1:8">
      <c r="A9" s="66" t="s">
        <v>1474</v>
      </c>
      <c r="B9" s="63">
        <v>0</v>
      </c>
      <c r="C9" s="63"/>
      <c r="D9" s="63"/>
      <c r="E9" s="63"/>
      <c r="F9" s="63"/>
      <c r="G9" s="63"/>
      <c r="H9" s="63"/>
    </row>
    <row r="10" ht="15.75" customHeight="1" spans="1:8">
      <c r="A10" s="67"/>
      <c r="B10" s="68"/>
      <c r="C10" s="68"/>
      <c r="D10" s="67"/>
      <c r="E10" s="68"/>
      <c r="F10" s="68"/>
      <c r="G10" s="68"/>
      <c r="H10" s="68"/>
    </row>
  </sheetData>
  <mergeCells count="1">
    <mergeCell ref="A1:H1"/>
  </mergeCells>
  <pageMargins left="0.75" right="0.75" top="1" bottom="1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N30"/>
  <sheetViews>
    <sheetView workbookViewId="0">
      <selection activeCell="A1" sqref="A1:B1"/>
    </sheetView>
  </sheetViews>
  <sheetFormatPr defaultColWidth="9" defaultRowHeight="23.1" customHeight="1"/>
  <cols>
    <col min="1" max="1" width="46.5" style="250" customWidth="1"/>
    <col min="2" max="2" width="32.75" style="250" customWidth="1"/>
    <col min="3" max="16384" width="9" style="250"/>
  </cols>
  <sheetData>
    <row r="1" s="248" customFormat="1" ht="30" customHeight="1" spans="1:2">
      <c r="A1" s="258" t="s">
        <v>6</v>
      </c>
      <c r="B1" s="258"/>
    </row>
    <row r="2" s="249" customFormat="1" customHeight="1" spans="1:248">
      <c r="A2" s="259"/>
      <c r="B2" s="15" t="s">
        <v>61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</row>
    <row r="3" s="249" customFormat="1" customHeight="1" spans="1:248">
      <c r="A3" s="256" t="s">
        <v>124</v>
      </c>
      <c r="B3" s="260" t="s">
        <v>125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</row>
    <row r="4" s="249" customFormat="1" customHeight="1" spans="1:248">
      <c r="A4" s="211" t="s">
        <v>126</v>
      </c>
      <c r="B4" s="212">
        <v>68460</v>
      </c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</row>
    <row r="5" s="249" customFormat="1" customHeight="1" spans="1:248">
      <c r="A5" s="213" t="s">
        <v>127</v>
      </c>
      <c r="B5" s="214">
        <f>21788+150</f>
        <v>21938</v>
      </c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</row>
    <row r="6" s="249" customFormat="1" customHeight="1" spans="1:248">
      <c r="A6" s="213" t="s">
        <v>128</v>
      </c>
      <c r="B6" s="214"/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</row>
    <row r="7" s="249" customFormat="1" customHeight="1" spans="1:248">
      <c r="A7" s="213" t="s">
        <v>129</v>
      </c>
      <c r="B7" s="214">
        <f>3222+100</f>
        <v>3322</v>
      </c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</row>
    <row r="8" s="249" customFormat="1" customHeight="1" spans="1:248">
      <c r="A8" s="213" t="s">
        <v>130</v>
      </c>
      <c r="B8" s="214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</row>
    <row r="9" s="249" customFormat="1" customHeight="1" spans="1:248">
      <c r="A9" s="213" t="s">
        <v>131</v>
      </c>
      <c r="B9" s="214">
        <f>2466+100</f>
        <v>2566</v>
      </c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</row>
    <row r="10" s="249" customFormat="1" customHeight="1" spans="1:248">
      <c r="A10" s="213" t="s">
        <v>132</v>
      </c>
      <c r="B10" s="214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</row>
    <row r="11" s="249" customFormat="1" customHeight="1" spans="1:248">
      <c r="A11" s="213" t="s">
        <v>133</v>
      </c>
      <c r="B11" s="214">
        <v>2050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</row>
    <row r="12" s="249" customFormat="1" customHeight="1" spans="1:248">
      <c r="A12" s="213" t="s">
        <v>134</v>
      </c>
      <c r="B12" s="214">
        <v>6208</v>
      </c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</row>
    <row r="13" s="249" customFormat="1" customHeight="1" spans="1:248">
      <c r="A13" s="213" t="s">
        <v>135</v>
      </c>
      <c r="B13" s="214">
        <v>2688</v>
      </c>
      <c r="C13" s="250"/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</row>
    <row r="14" s="249" customFormat="1" customHeight="1" spans="1:248">
      <c r="A14" s="213" t="s">
        <v>136</v>
      </c>
      <c r="B14" s="214">
        <v>1400</v>
      </c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</row>
    <row r="15" s="249" customFormat="1" customHeight="1" spans="1:248">
      <c r="A15" s="213" t="s">
        <v>137</v>
      </c>
      <c r="B15" s="214">
        <v>15958</v>
      </c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</row>
    <row r="16" s="249" customFormat="1" customHeight="1" spans="1:248">
      <c r="A16" s="213" t="s">
        <v>138</v>
      </c>
      <c r="B16" s="214">
        <v>3500</v>
      </c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</row>
    <row r="17" s="249" customFormat="1" customHeight="1" spans="1:248">
      <c r="A17" s="213" t="s">
        <v>139</v>
      </c>
      <c r="B17" s="214">
        <v>1100</v>
      </c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</row>
    <row r="18" s="249" customFormat="1" customHeight="1" spans="1:248">
      <c r="A18" s="213" t="s">
        <v>140</v>
      </c>
      <c r="B18" s="214">
        <v>7600</v>
      </c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</row>
    <row r="19" s="249" customFormat="1" customHeight="1" spans="1:248">
      <c r="A19" s="213" t="s">
        <v>141</v>
      </c>
      <c r="B19" s="214">
        <v>56</v>
      </c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</row>
    <row r="20" s="249" customFormat="1" customHeight="1" spans="1:248">
      <c r="A20" s="213" t="s">
        <v>142</v>
      </c>
      <c r="B20" s="214">
        <v>74</v>
      </c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</row>
    <row r="21" s="249" customFormat="1" customHeight="1" spans="1:248">
      <c r="A21" s="211" t="s">
        <v>143</v>
      </c>
      <c r="B21" s="212">
        <v>16665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</row>
    <row r="22" s="249" customFormat="1" customHeight="1" spans="1:248">
      <c r="A22" s="213" t="s">
        <v>144</v>
      </c>
      <c r="B22" s="214">
        <v>3370</v>
      </c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0"/>
      <c r="AL22" s="250"/>
      <c r="AM22" s="250"/>
      <c r="AN22" s="250"/>
      <c r="AO22" s="250"/>
      <c r="AP22" s="250"/>
      <c r="AQ22" s="250"/>
      <c r="AR22" s="250"/>
      <c r="AS22" s="250"/>
      <c r="AT22" s="250"/>
      <c r="AU22" s="250"/>
      <c r="AV22" s="250"/>
      <c r="AW22" s="250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50"/>
      <c r="BJ22" s="250"/>
      <c r="BK22" s="250"/>
      <c r="BL22" s="250"/>
      <c r="BM22" s="250"/>
      <c r="BN22" s="250"/>
      <c r="BO22" s="250"/>
      <c r="BP22" s="250"/>
      <c r="BQ22" s="250"/>
      <c r="BR22" s="250"/>
      <c r="BS22" s="250"/>
      <c r="BT22" s="250"/>
      <c r="BU22" s="250"/>
      <c r="BV22" s="250"/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50"/>
      <c r="CH22" s="250"/>
      <c r="CI22" s="250"/>
      <c r="CJ22" s="250"/>
      <c r="CK22" s="250"/>
      <c r="CL22" s="250"/>
      <c r="CM22" s="250"/>
      <c r="CN22" s="250"/>
      <c r="CO22" s="250"/>
      <c r="CP22" s="250"/>
      <c r="CQ22" s="250"/>
      <c r="CR22" s="250"/>
      <c r="CS22" s="250"/>
      <c r="CT22" s="250"/>
      <c r="CU22" s="250"/>
      <c r="CV22" s="250"/>
      <c r="CW22" s="250"/>
      <c r="CX22" s="250"/>
      <c r="CY22" s="250"/>
      <c r="CZ22" s="250"/>
      <c r="DA22" s="250"/>
      <c r="DB22" s="250"/>
      <c r="DC22" s="250"/>
      <c r="DD22" s="250"/>
      <c r="DE22" s="250"/>
      <c r="DF22" s="250"/>
      <c r="DG22" s="250"/>
      <c r="DH22" s="250"/>
      <c r="DI22" s="250"/>
      <c r="DJ22" s="250"/>
      <c r="DK22" s="250"/>
      <c r="DL22" s="250"/>
      <c r="DM22" s="250"/>
      <c r="DN22" s="250"/>
      <c r="DO22" s="250"/>
      <c r="DP22" s="250"/>
      <c r="DQ22" s="250"/>
      <c r="DR22" s="250"/>
      <c r="DS22" s="250"/>
      <c r="DT22" s="250"/>
      <c r="DU22" s="250"/>
      <c r="DV22" s="250"/>
      <c r="DW22" s="250"/>
      <c r="DX22" s="250"/>
      <c r="DY22" s="250"/>
      <c r="DZ22" s="250"/>
      <c r="EA22" s="250"/>
      <c r="EB22" s="250"/>
      <c r="EC22" s="250"/>
      <c r="ED22" s="250"/>
      <c r="EE22" s="250"/>
      <c r="EF22" s="250"/>
      <c r="EG22" s="250"/>
      <c r="EH22" s="250"/>
      <c r="EI22" s="250"/>
      <c r="EJ22" s="250"/>
      <c r="EK22" s="250"/>
      <c r="EL22" s="250"/>
      <c r="EM22" s="250"/>
      <c r="EN22" s="250"/>
      <c r="EO22" s="250"/>
      <c r="EP22" s="250"/>
      <c r="EQ22" s="250"/>
      <c r="ER22" s="250"/>
      <c r="ES22" s="250"/>
      <c r="ET22" s="250"/>
      <c r="EU22" s="250"/>
      <c r="EV22" s="250"/>
      <c r="EW22" s="250"/>
      <c r="EX22" s="250"/>
      <c r="EY22" s="250"/>
      <c r="EZ22" s="250"/>
      <c r="FA22" s="250"/>
      <c r="FB22" s="250"/>
      <c r="FC22" s="250"/>
      <c r="FD22" s="250"/>
      <c r="FE22" s="250"/>
      <c r="FF22" s="250"/>
      <c r="FG22" s="250"/>
      <c r="FH22" s="250"/>
      <c r="FI22" s="250"/>
      <c r="FJ22" s="250"/>
      <c r="FK22" s="250"/>
      <c r="FL22" s="250"/>
      <c r="FM22" s="250"/>
      <c r="FN22" s="250"/>
      <c r="FO22" s="250"/>
      <c r="FP22" s="250"/>
      <c r="FQ22" s="250"/>
      <c r="FR22" s="250"/>
      <c r="FS22" s="250"/>
      <c r="FT22" s="250"/>
      <c r="FU22" s="250"/>
      <c r="FV22" s="250"/>
      <c r="FW22" s="250"/>
      <c r="FX22" s="250"/>
      <c r="FY22" s="250"/>
      <c r="FZ22" s="250"/>
      <c r="GA22" s="250"/>
      <c r="GB22" s="250"/>
      <c r="GC22" s="250"/>
      <c r="GD22" s="250"/>
      <c r="GE22" s="250"/>
      <c r="GF22" s="250"/>
      <c r="GG22" s="250"/>
      <c r="GH22" s="250"/>
      <c r="GI22" s="250"/>
      <c r="GJ22" s="250"/>
      <c r="GK22" s="250"/>
      <c r="GL22" s="250"/>
      <c r="GM22" s="250"/>
      <c r="GN22" s="250"/>
      <c r="GO22" s="250"/>
      <c r="GP22" s="250"/>
      <c r="GQ22" s="250"/>
      <c r="GR22" s="250"/>
      <c r="GS22" s="250"/>
      <c r="GT22" s="250"/>
      <c r="GU22" s="250"/>
      <c r="GV22" s="250"/>
      <c r="GW22" s="250"/>
      <c r="GX22" s="250"/>
      <c r="GY22" s="250"/>
      <c r="GZ22" s="250"/>
      <c r="HA22" s="250"/>
      <c r="HB22" s="250"/>
      <c r="HC22" s="250"/>
      <c r="HD22" s="250"/>
      <c r="HE22" s="250"/>
      <c r="HF22" s="250"/>
      <c r="HG22" s="250"/>
      <c r="HH22" s="250"/>
      <c r="HI22" s="250"/>
      <c r="HJ22" s="250"/>
      <c r="HK22" s="250"/>
      <c r="HL22" s="250"/>
      <c r="HM22" s="250"/>
      <c r="HN22" s="250"/>
      <c r="HO22" s="250"/>
      <c r="HP22" s="250"/>
      <c r="HQ22" s="250"/>
      <c r="HR22" s="250"/>
      <c r="HS22" s="250"/>
      <c r="HT22" s="250"/>
      <c r="HU22" s="250"/>
      <c r="HV22" s="250"/>
      <c r="HW22" s="250"/>
      <c r="HX22" s="250"/>
      <c r="HY22" s="250"/>
      <c r="HZ22" s="250"/>
      <c r="IA22" s="250"/>
      <c r="IB22" s="250"/>
      <c r="IC22" s="250"/>
      <c r="ID22" s="250"/>
      <c r="IE22" s="250"/>
      <c r="IF22" s="250"/>
      <c r="IG22" s="250"/>
      <c r="IH22" s="250"/>
      <c r="II22" s="250"/>
      <c r="IJ22" s="250"/>
      <c r="IK22" s="250"/>
      <c r="IL22" s="250"/>
      <c r="IM22" s="250"/>
      <c r="IN22" s="250"/>
    </row>
    <row r="23" s="249" customFormat="1" customHeight="1" spans="1:248">
      <c r="A23" s="213" t="s">
        <v>145</v>
      </c>
      <c r="B23" s="214">
        <v>5500</v>
      </c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0"/>
      <c r="CA23" s="250"/>
      <c r="CB23" s="250"/>
      <c r="CC23" s="250"/>
      <c r="CD23" s="250"/>
      <c r="CE23" s="250"/>
      <c r="CF23" s="250"/>
      <c r="CG23" s="250"/>
      <c r="CH23" s="250"/>
      <c r="CI23" s="250"/>
      <c r="CJ23" s="250"/>
      <c r="CK23" s="250"/>
      <c r="CL23" s="250"/>
      <c r="CM23" s="250"/>
      <c r="CN23" s="250"/>
      <c r="CO23" s="250"/>
      <c r="CP23" s="250"/>
      <c r="CQ23" s="250"/>
      <c r="CR23" s="250"/>
      <c r="CS23" s="250"/>
      <c r="CT23" s="250"/>
      <c r="CU23" s="250"/>
      <c r="CV23" s="250"/>
      <c r="CW23" s="250"/>
      <c r="CX23" s="250"/>
      <c r="CY23" s="250"/>
      <c r="CZ23" s="250"/>
      <c r="DA23" s="250"/>
      <c r="DB23" s="250"/>
      <c r="DC23" s="250"/>
      <c r="DD23" s="250"/>
      <c r="DE23" s="250"/>
      <c r="DF23" s="250"/>
      <c r="DG23" s="250"/>
      <c r="DH23" s="250"/>
      <c r="DI23" s="250"/>
      <c r="DJ23" s="250"/>
      <c r="DK23" s="250"/>
      <c r="DL23" s="250"/>
      <c r="DM23" s="250"/>
      <c r="DN23" s="250"/>
      <c r="DO23" s="250"/>
      <c r="DP23" s="250"/>
      <c r="DQ23" s="250"/>
      <c r="DR23" s="250"/>
      <c r="DS23" s="250"/>
      <c r="DT23" s="250"/>
      <c r="DU23" s="250"/>
      <c r="DV23" s="250"/>
      <c r="DW23" s="250"/>
      <c r="DX23" s="250"/>
      <c r="DY23" s="250"/>
      <c r="DZ23" s="250"/>
      <c r="EA23" s="250"/>
      <c r="EB23" s="250"/>
      <c r="EC23" s="250"/>
      <c r="ED23" s="250"/>
      <c r="EE23" s="250"/>
      <c r="EF23" s="250"/>
      <c r="EG23" s="250"/>
      <c r="EH23" s="250"/>
      <c r="EI23" s="250"/>
      <c r="EJ23" s="250"/>
      <c r="EK23" s="250"/>
      <c r="EL23" s="250"/>
      <c r="EM23" s="250"/>
      <c r="EN23" s="250"/>
      <c r="EO23" s="250"/>
      <c r="EP23" s="250"/>
      <c r="EQ23" s="250"/>
      <c r="ER23" s="250"/>
      <c r="ES23" s="250"/>
      <c r="ET23" s="250"/>
      <c r="EU23" s="250"/>
      <c r="EV23" s="250"/>
      <c r="EW23" s="250"/>
      <c r="EX23" s="250"/>
      <c r="EY23" s="250"/>
      <c r="EZ23" s="250"/>
      <c r="FA23" s="250"/>
      <c r="FB23" s="250"/>
      <c r="FC23" s="250"/>
      <c r="FD23" s="250"/>
      <c r="FE23" s="250"/>
      <c r="FF23" s="250"/>
      <c r="FG23" s="250"/>
      <c r="FH23" s="250"/>
      <c r="FI23" s="250"/>
      <c r="FJ23" s="250"/>
      <c r="FK23" s="250"/>
      <c r="FL23" s="250"/>
      <c r="FM23" s="250"/>
      <c r="FN23" s="250"/>
      <c r="FO23" s="250"/>
      <c r="FP23" s="250"/>
      <c r="FQ23" s="250"/>
      <c r="FR23" s="250"/>
      <c r="FS23" s="250"/>
      <c r="FT23" s="250"/>
      <c r="FU23" s="250"/>
      <c r="FV23" s="250"/>
      <c r="FW23" s="250"/>
      <c r="FX23" s="250"/>
      <c r="FY23" s="250"/>
      <c r="FZ23" s="250"/>
      <c r="GA23" s="250"/>
      <c r="GB23" s="250"/>
      <c r="GC23" s="250"/>
      <c r="GD23" s="250"/>
      <c r="GE23" s="250"/>
      <c r="GF23" s="250"/>
      <c r="GG23" s="250"/>
      <c r="GH23" s="250"/>
      <c r="GI23" s="250"/>
      <c r="GJ23" s="250"/>
      <c r="GK23" s="250"/>
      <c r="GL23" s="250"/>
      <c r="GM23" s="250"/>
      <c r="GN23" s="250"/>
      <c r="GO23" s="250"/>
      <c r="GP23" s="250"/>
      <c r="GQ23" s="250"/>
      <c r="GR23" s="250"/>
      <c r="GS23" s="250"/>
      <c r="GT23" s="250"/>
      <c r="GU23" s="250"/>
      <c r="GV23" s="250"/>
      <c r="GW23" s="250"/>
      <c r="GX23" s="250"/>
      <c r="GY23" s="250"/>
      <c r="GZ23" s="250"/>
      <c r="HA23" s="250"/>
      <c r="HB23" s="250"/>
      <c r="HC23" s="250"/>
      <c r="HD23" s="250"/>
      <c r="HE23" s="250"/>
      <c r="HF23" s="250"/>
      <c r="HG23" s="250"/>
      <c r="HH23" s="250"/>
      <c r="HI23" s="250"/>
      <c r="HJ23" s="250"/>
      <c r="HK23" s="250"/>
      <c r="HL23" s="250"/>
      <c r="HM23" s="250"/>
      <c r="HN23" s="250"/>
      <c r="HO23" s="250"/>
      <c r="HP23" s="250"/>
      <c r="HQ23" s="250"/>
      <c r="HR23" s="250"/>
      <c r="HS23" s="250"/>
      <c r="HT23" s="250"/>
      <c r="HU23" s="250"/>
      <c r="HV23" s="250"/>
      <c r="HW23" s="250"/>
      <c r="HX23" s="250"/>
      <c r="HY23" s="250"/>
      <c r="HZ23" s="250"/>
      <c r="IA23" s="250"/>
      <c r="IB23" s="250"/>
      <c r="IC23" s="250"/>
      <c r="ID23" s="250"/>
      <c r="IE23" s="250"/>
      <c r="IF23" s="250"/>
      <c r="IG23" s="250"/>
      <c r="IH23" s="250"/>
      <c r="II23" s="250"/>
      <c r="IJ23" s="250"/>
      <c r="IK23" s="250"/>
      <c r="IL23" s="250"/>
      <c r="IM23" s="250"/>
      <c r="IN23" s="250"/>
    </row>
    <row r="24" s="249" customFormat="1" customHeight="1" spans="1:248">
      <c r="A24" s="213" t="s">
        <v>146</v>
      </c>
      <c r="B24" s="214">
        <v>5502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0"/>
      <c r="AL24" s="250"/>
      <c r="AM24" s="250"/>
      <c r="AN24" s="250"/>
      <c r="AO24" s="250"/>
      <c r="AP24" s="250"/>
      <c r="AQ24" s="250"/>
      <c r="AR24" s="250"/>
      <c r="AS24" s="250"/>
      <c r="AT24" s="250"/>
      <c r="AU24" s="250"/>
      <c r="AV24" s="250"/>
      <c r="AW24" s="250"/>
      <c r="AX24" s="250"/>
      <c r="AY24" s="250"/>
      <c r="AZ24" s="250"/>
      <c r="BA24" s="250"/>
      <c r="BB24" s="250"/>
      <c r="BC24" s="250"/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0"/>
      <c r="CA24" s="250"/>
      <c r="CB24" s="250"/>
      <c r="CC24" s="250"/>
      <c r="CD24" s="250"/>
      <c r="CE24" s="250"/>
      <c r="CF24" s="250"/>
      <c r="CG24" s="250"/>
      <c r="CH24" s="250"/>
      <c r="CI24" s="250"/>
      <c r="CJ24" s="250"/>
      <c r="CK24" s="250"/>
      <c r="CL24" s="250"/>
      <c r="CM24" s="250"/>
      <c r="CN24" s="250"/>
      <c r="CO24" s="250"/>
      <c r="CP24" s="250"/>
      <c r="CQ24" s="250"/>
      <c r="CR24" s="250"/>
      <c r="CS24" s="250"/>
      <c r="CT24" s="250"/>
      <c r="CU24" s="250"/>
      <c r="CV24" s="250"/>
      <c r="CW24" s="250"/>
      <c r="CX24" s="250"/>
      <c r="CY24" s="250"/>
      <c r="CZ24" s="250"/>
      <c r="DA24" s="250"/>
      <c r="DB24" s="250"/>
      <c r="DC24" s="250"/>
      <c r="DD24" s="250"/>
      <c r="DE24" s="250"/>
      <c r="DF24" s="250"/>
      <c r="DG24" s="250"/>
      <c r="DH24" s="250"/>
      <c r="DI24" s="250"/>
      <c r="DJ24" s="250"/>
      <c r="DK24" s="250"/>
      <c r="DL24" s="250"/>
      <c r="DM24" s="250"/>
      <c r="DN24" s="250"/>
      <c r="DO24" s="250"/>
      <c r="DP24" s="250"/>
      <c r="DQ24" s="250"/>
      <c r="DR24" s="250"/>
      <c r="DS24" s="250"/>
      <c r="DT24" s="250"/>
      <c r="DU24" s="250"/>
      <c r="DV24" s="250"/>
      <c r="DW24" s="250"/>
      <c r="DX24" s="250"/>
      <c r="DY24" s="250"/>
      <c r="DZ24" s="250"/>
      <c r="EA24" s="250"/>
      <c r="EB24" s="250"/>
      <c r="EC24" s="250"/>
      <c r="ED24" s="250"/>
      <c r="EE24" s="250"/>
      <c r="EF24" s="250"/>
      <c r="EG24" s="250"/>
      <c r="EH24" s="250"/>
      <c r="EI24" s="250"/>
      <c r="EJ24" s="250"/>
      <c r="EK24" s="250"/>
      <c r="EL24" s="250"/>
      <c r="EM24" s="250"/>
      <c r="EN24" s="250"/>
      <c r="EO24" s="250"/>
      <c r="EP24" s="250"/>
      <c r="EQ24" s="250"/>
      <c r="ER24" s="250"/>
      <c r="ES24" s="250"/>
      <c r="ET24" s="250"/>
      <c r="EU24" s="250"/>
      <c r="EV24" s="250"/>
      <c r="EW24" s="250"/>
      <c r="EX24" s="250"/>
      <c r="EY24" s="250"/>
      <c r="EZ24" s="250"/>
      <c r="FA24" s="250"/>
      <c r="FB24" s="250"/>
      <c r="FC24" s="250"/>
      <c r="FD24" s="250"/>
      <c r="FE24" s="250"/>
      <c r="FF24" s="250"/>
      <c r="FG24" s="250"/>
      <c r="FH24" s="250"/>
      <c r="FI24" s="250"/>
      <c r="FJ24" s="250"/>
      <c r="FK24" s="250"/>
      <c r="FL24" s="250"/>
      <c r="FM24" s="250"/>
      <c r="FN24" s="250"/>
      <c r="FO24" s="250"/>
      <c r="FP24" s="250"/>
      <c r="FQ24" s="250"/>
      <c r="FR24" s="250"/>
      <c r="FS24" s="250"/>
      <c r="FT24" s="250"/>
      <c r="FU24" s="250"/>
      <c r="FV24" s="250"/>
      <c r="FW24" s="250"/>
      <c r="FX24" s="250"/>
      <c r="FY24" s="250"/>
      <c r="FZ24" s="250"/>
      <c r="GA24" s="250"/>
      <c r="GB24" s="250"/>
      <c r="GC24" s="250"/>
      <c r="GD24" s="250"/>
      <c r="GE24" s="250"/>
      <c r="GF24" s="250"/>
      <c r="GG24" s="250"/>
      <c r="GH24" s="250"/>
      <c r="GI24" s="250"/>
      <c r="GJ24" s="250"/>
      <c r="GK24" s="250"/>
      <c r="GL24" s="250"/>
      <c r="GM24" s="250"/>
      <c r="GN24" s="250"/>
      <c r="GO24" s="250"/>
      <c r="GP24" s="250"/>
      <c r="GQ24" s="250"/>
      <c r="GR24" s="250"/>
      <c r="GS24" s="250"/>
      <c r="GT24" s="250"/>
      <c r="GU24" s="250"/>
      <c r="GV24" s="250"/>
      <c r="GW24" s="250"/>
      <c r="GX24" s="250"/>
      <c r="GY24" s="250"/>
      <c r="GZ24" s="250"/>
      <c r="HA24" s="250"/>
      <c r="HB24" s="250"/>
      <c r="HC24" s="250"/>
      <c r="HD24" s="250"/>
      <c r="HE24" s="250"/>
      <c r="HF24" s="250"/>
      <c r="HG24" s="250"/>
      <c r="HH24" s="250"/>
      <c r="HI24" s="250"/>
      <c r="HJ24" s="250"/>
      <c r="HK24" s="250"/>
      <c r="HL24" s="250"/>
      <c r="HM24" s="250"/>
      <c r="HN24" s="250"/>
      <c r="HO24" s="250"/>
      <c r="HP24" s="250"/>
      <c r="HQ24" s="250"/>
      <c r="HR24" s="250"/>
      <c r="HS24" s="250"/>
      <c r="HT24" s="250"/>
      <c r="HU24" s="250"/>
      <c r="HV24" s="250"/>
      <c r="HW24" s="250"/>
      <c r="HX24" s="250"/>
      <c r="HY24" s="250"/>
      <c r="HZ24" s="250"/>
      <c r="IA24" s="250"/>
      <c r="IB24" s="250"/>
      <c r="IC24" s="250"/>
      <c r="ID24" s="250"/>
      <c r="IE24" s="250"/>
      <c r="IF24" s="250"/>
      <c r="IG24" s="250"/>
      <c r="IH24" s="250"/>
      <c r="II24" s="250"/>
      <c r="IJ24" s="250"/>
      <c r="IK24" s="250"/>
      <c r="IL24" s="250"/>
      <c r="IM24" s="250"/>
      <c r="IN24" s="250"/>
    </row>
    <row r="25" s="249" customFormat="1" customHeight="1" spans="1:248">
      <c r="A25" s="213" t="s">
        <v>147</v>
      </c>
      <c r="B25" s="214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50"/>
      <c r="AO25" s="250"/>
      <c r="AP25" s="250"/>
      <c r="AQ25" s="250"/>
      <c r="AR25" s="250"/>
      <c r="AS25" s="250"/>
      <c r="AT25" s="250"/>
      <c r="AU25" s="250"/>
      <c r="AV25" s="250"/>
      <c r="AW25" s="250"/>
      <c r="AX25" s="250"/>
      <c r="AY25" s="250"/>
      <c r="AZ25" s="250"/>
      <c r="BA25" s="250"/>
      <c r="BB25" s="250"/>
      <c r="BC25" s="250"/>
      <c r="BD25" s="250"/>
      <c r="BE25" s="250"/>
      <c r="BF25" s="250"/>
      <c r="BG25" s="250"/>
      <c r="BH25" s="250"/>
      <c r="BI25" s="250"/>
      <c r="BJ25" s="250"/>
      <c r="BK25" s="250"/>
      <c r="BL25" s="250"/>
      <c r="BM25" s="250"/>
      <c r="BN25" s="250"/>
      <c r="BO25" s="250"/>
      <c r="BP25" s="250"/>
      <c r="BQ25" s="250"/>
      <c r="BR25" s="250"/>
      <c r="BS25" s="250"/>
      <c r="BT25" s="250"/>
      <c r="BU25" s="250"/>
      <c r="BV25" s="250"/>
      <c r="BW25" s="250"/>
      <c r="BX25" s="250"/>
      <c r="BY25" s="250"/>
      <c r="BZ25" s="250"/>
      <c r="CA25" s="250"/>
      <c r="CB25" s="250"/>
      <c r="CC25" s="250"/>
      <c r="CD25" s="250"/>
      <c r="CE25" s="250"/>
      <c r="CF25" s="250"/>
      <c r="CG25" s="250"/>
      <c r="CH25" s="250"/>
      <c r="CI25" s="250"/>
      <c r="CJ25" s="250"/>
      <c r="CK25" s="250"/>
      <c r="CL25" s="250"/>
      <c r="CM25" s="250"/>
      <c r="CN25" s="250"/>
      <c r="CO25" s="250"/>
      <c r="CP25" s="250"/>
      <c r="CQ25" s="250"/>
      <c r="CR25" s="250"/>
      <c r="CS25" s="250"/>
      <c r="CT25" s="250"/>
      <c r="CU25" s="250"/>
      <c r="CV25" s="250"/>
      <c r="CW25" s="250"/>
      <c r="CX25" s="250"/>
      <c r="CY25" s="250"/>
      <c r="CZ25" s="250"/>
      <c r="DA25" s="250"/>
      <c r="DB25" s="250"/>
      <c r="DC25" s="250"/>
      <c r="DD25" s="250"/>
      <c r="DE25" s="250"/>
      <c r="DF25" s="250"/>
      <c r="DG25" s="250"/>
      <c r="DH25" s="250"/>
      <c r="DI25" s="250"/>
      <c r="DJ25" s="250"/>
      <c r="DK25" s="250"/>
      <c r="DL25" s="250"/>
      <c r="DM25" s="250"/>
      <c r="DN25" s="250"/>
      <c r="DO25" s="250"/>
      <c r="DP25" s="250"/>
      <c r="DQ25" s="250"/>
      <c r="DR25" s="250"/>
      <c r="DS25" s="250"/>
      <c r="DT25" s="250"/>
      <c r="DU25" s="250"/>
      <c r="DV25" s="250"/>
      <c r="DW25" s="250"/>
      <c r="DX25" s="250"/>
      <c r="DY25" s="250"/>
      <c r="DZ25" s="250"/>
      <c r="EA25" s="250"/>
      <c r="EB25" s="250"/>
      <c r="EC25" s="250"/>
      <c r="ED25" s="250"/>
      <c r="EE25" s="250"/>
      <c r="EF25" s="250"/>
      <c r="EG25" s="250"/>
      <c r="EH25" s="250"/>
      <c r="EI25" s="250"/>
      <c r="EJ25" s="250"/>
      <c r="EK25" s="250"/>
      <c r="EL25" s="250"/>
      <c r="EM25" s="250"/>
      <c r="EN25" s="250"/>
      <c r="EO25" s="250"/>
      <c r="EP25" s="250"/>
      <c r="EQ25" s="250"/>
      <c r="ER25" s="250"/>
      <c r="ES25" s="250"/>
      <c r="ET25" s="250"/>
      <c r="EU25" s="250"/>
      <c r="EV25" s="250"/>
      <c r="EW25" s="250"/>
      <c r="EX25" s="250"/>
      <c r="EY25" s="250"/>
      <c r="EZ25" s="250"/>
      <c r="FA25" s="250"/>
      <c r="FB25" s="250"/>
      <c r="FC25" s="250"/>
      <c r="FD25" s="250"/>
      <c r="FE25" s="250"/>
      <c r="FF25" s="250"/>
      <c r="FG25" s="250"/>
      <c r="FH25" s="250"/>
      <c r="FI25" s="250"/>
      <c r="FJ25" s="250"/>
      <c r="FK25" s="250"/>
      <c r="FL25" s="250"/>
      <c r="FM25" s="250"/>
      <c r="FN25" s="250"/>
      <c r="FO25" s="250"/>
      <c r="FP25" s="250"/>
      <c r="FQ25" s="250"/>
      <c r="FR25" s="250"/>
      <c r="FS25" s="250"/>
      <c r="FT25" s="250"/>
      <c r="FU25" s="250"/>
      <c r="FV25" s="250"/>
      <c r="FW25" s="250"/>
      <c r="FX25" s="250"/>
      <c r="FY25" s="250"/>
      <c r="FZ25" s="250"/>
      <c r="GA25" s="250"/>
      <c r="GB25" s="250"/>
      <c r="GC25" s="250"/>
      <c r="GD25" s="250"/>
      <c r="GE25" s="250"/>
      <c r="GF25" s="250"/>
      <c r="GG25" s="250"/>
      <c r="GH25" s="250"/>
      <c r="GI25" s="250"/>
      <c r="GJ25" s="250"/>
      <c r="GK25" s="250"/>
      <c r="GL25" s="250"/>
      <c r="GM25" s="250"/>
      <c r="GN25" s="250"/>
      <c r="GO25" s="250"/>
      <c r="GP25" s="250"/>
      <c r="GQ25" s="250"/>
      <c r="GR25" s="250"/>
      <c r="GS25" s="250"/>
      <c r="GT25" s="250"/>
      <c r="GU25" s="250"/>
      <c r="GV25" s="250"/>
      <c r="GW25" s="250"/>
      <c r="GX25" s="250"/>
      <c r="GY25" s="250"/>
      <c r="GZ25" s="250"/>
      <c r="HA25" s="250"/>
      <c r="HB25" s="250"/>
      <c r="HC25" s="250"/>
      <c r="HD25" s="250"/>
      <c r="HE25" s="250"/>
      <c r="HF25" s="250"/>
      <c r="HG25" s="250"/>
      <c r="HH25" s="250"/>
      <c r="HI25" s="250"/>
      <c r="HJ25" s="250"/>
      <c r="HK25" s="250"/>
      <c r="HL25" s="250"/>
      <c r="HM25" s="250"/>
      <c r="HN25" s="250"/>
      <c r="HO25" s="250"/>
      <c r="HP25" s="250"/>
      <c r="HQ25" s="250"/>
      <c r="HR25" s="250"/>
      <c r="HS25" s="250"/>
      <c r="HT25" s="250"/>
      <c r="HU25" s="250"/>
      <c r="HV25" s="250"/>
      <c r="HW25" s="250"/>
      <c r="HX25" s="250"/>
      <c r="HY25" s="250"/>
      <c r="HZ25" s="250"/>
      <c r="IA25" s="250"/>
      <c r="IB25" s="250"/>
      <c r="IC25" s="250"/>
      <c r="ID25" s="250"/>
      <c r="IE25" s="250"/>
      <c r="IF25" s="250"/>
      <c r="IG25" s="250"/>
      <c r="IH25" s="250"/>
      <c r="II25" s="250"/>
      <c r="IJ25" s="250"/>
      <c r="IK25" s="250"/>
      <c r="IL25" s="250"/>
      <c r="IM25" s="250"/>
      <c r="IN25" s="250"/>
    </row>
    <row r="26" s="249" customFormat="1" customHeight="1" spans="1:248">
      <c r="A26" s="213" t="s">
        <v>148</v>
      </c>
      <c r="B26" s="214">
        <v>2898</v>
      </c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0"/>
      <c r="AL26" s="250"/>
      <c r="AM26" s="250"/>
      <c r="AN26" s="250"/>
      <c r="AO26" s="250"/>
      <c r="AP26" s="250"/>
      <c r="AQ26" s="250"/>
      <c r="AR26" s="250"/>
      <c r="AS26" s="250"/>
      <c r="AT26" s="250"/>
      <c r="AU26" s="250"/>
      <c r="AV26" s="250"/>
      <c r="AW26" s="250"/>
      <c r="AX26" s="250"/>
      <c r="AY26" s="250"/>
      <c r="AZ26" s="250"/>
      <c r="BA26" s="250"/>
      <c r="BB26" s="250"/>
      <c r="BC26" s="250"/>
      <c r="BD26" s="250"/>
      <c r="BE26" s="250"/>
      <c r="BF26" s="250"/>
      <c r="BG26" s="250"/>
      <c r="BH26" s="250"/>
      <c r="BI26" s="250"/>
      <c r="BJ26" s="250"/>
      <c r="BK26" s="250"/>
      <c r="BL26" s="250"/>
      <c r="BM26" s="250"/>
      <c r="BN26" s="250"/>
      <c r="BO26" s="250"/>
      <c r="BP26" s="250"/>
      <c r="BQ26" s="250"/>
      <c r="BR26" s="250"/>
      <c r="BS26" s="250"/>
      <c r="BT26" s="250"/>
      <c r="BU26" s="250"/>
      <c r="BV26" s="250"/>
      <c r="BW26" s="250"/>
      <c r="BX26" s="250"/>
      <c r="BY26" s="250"/>
      <c r="BZ26" s="250"/>
      <c r="CA26" s="250"/>
      <c r="CB26" s="250"/>
      <c r="CC26" s="250"/>
      <c r="CD26" s="250"/>
      <c r="CE26" s="250"/>
      <c r="CF26" s="250"/>
      <c r="CG26" s="250"/>
      <c r="CH26" s="250"/>
      <c r="CI26" s="250"/>
      <c r="CJ26" s="250"/>
      <c r="CK26" s="250"/>
      <c r="CL26" s="250"/>
      <c r="CM26" s="250"/>
      <c r="CN26" s="250"/>
      <c r="CO26" s="250"/>
      <c r="CP26" s="250"/>
      <c r="CQ26" s="250"/>
      <c r="CR26" s="250"/>
      <c r="CS26" s="250"/>
      <c r="CT26" s="250"/>
      <c r="CU26" s="250"/>
      <c r="CV26" s="250"/>
      <c r="CW26" s="250"/>
      <c r="CX26" s="250"/>
      <c r="CY26" s="250"/>
      <c r="CZ26" s="250"/>
      <c r="DA26" s="250"/>
      <c r="DB26" s="250"/>
      <c r="DC26" s="250"/>
      <c r="DD26" s="250"/>
      <c r="DE26" s="250"/>
      <c r="DF26" s="250"/>
      <c r="DG26" s="250"/>
      <c r="DH26" s="250"/>
      <c r="DI26" s="250"/>
      <c r="DJ26" s="250"/>
      <c r="DK26" s="250"/>
      <c r="DL26" s="250"/>
      <c r="DM26" s="250"/>
      <c r="DN26" s="250"/>
      <c r="DO26" s="250"/>
      <c r="DP26" s="250"/>
      <c r="DQ26" s="250"/>
      <c r="DR26" s="250"/>
      <c r="DS26" s="250"/>
      <c r="DT26" s="250"/>
      <c r="DU26" s="250"/>
      <c r="DV26" s="250"/>
      <c r="DW26" s="250"/>
      <c r="DX26" s="250"/>
      <c r="DY26" s="250"/>
      <c r="DZ26" s="250"/>
      <c r="EA26" s="250"/>
      <c r="EB26" s="250"/>
      <c r="EC26" s="250"/>
      <c r="ED26" s="250"/>
      <c r="EE26" s="250"/>
      <c r="EF26" s="250"/>
      <c r="EG26" s="250"/>
      <c r="EH26" s="250"/>
      <c r="EI26" s="250"/>
      <c r="EJ26" s="250"/>
      <c r="EK26" s="250"/>
      <c r="EL26" s="250"/>
      <c r="EM26" s="250"/>
      <c r="EN26" s="250"/>
      <c r="EO26" s="250"/>
      <c r="EP26" s="250"/>
      <c r="EQ26" s="250"/>
      <c r="ER26" s="250"/>
      <c r="ES26" s="250"/>
      <c r="ET26" s="250"/>
      <c r="EU26" s="250"/>
      <c r="EV26" s="250"/>
      <c r="EW26" s="250"/>
      <c r="EX26" s="250"/>
      <c r="EY26" s="250"/>
      <c r="EZ26" s="250"/>
      <c r="FA26" s="250"/>
      <c r="FB26" s="250"/>
      <c r="FC26" s="250"/>
      <c r="FD26" s="250"/>
      <c r="FE26" s="250"/>
      <c r="FF26" s="250"/>
      <c r="FG26" s="250"/>
      <c r="FH26" s="250"/>
      <c r="FI26" s="250"/>
      <c r="FJ26" s="250"/>
      <c r="FK26" s="250"/>
      <c r="FL26" s="250"/>
      <c r="FM26" s="250"/>
      <c r="FN26" s="250"/>
      <c r="FO26" s="250"/>
      <c r="FP26" s="250"/>
      <c r="FQ26" s="250"/>
      <c r="FR26" s="250"/>
      <c r="FS26" s="250"/>
      <c r="FT26" s="250"/>
      <c r="FU26" s="250"/>
      <c r="FV26" s="250"/>
      <c r="FW26" s="250"/>
      <c r="FX26" s="250"/>
      <c r="FY26" s="250"/>
      <c r="FZ26" s="250"/>
      <c r="GA26" s="250"/>
      <c r="GB26" s="250"/>
      <c r="GC26" s="250"/>
      <c r="GD26" s="250"/>
      <c r="GE26" s="250"/>
      <c r="GF26" s="250"/>
      <c r="GG26" s="250"/>
      <c r="GH26" s="250"/>
      <c r="GI26" s="250"/>
      <c r="GJ26" s="250"/>
      <c r="GK26" s="250"/>
      <c r="GL26" s="250"/>
      <c r="GM26" s="250"/>
      <c r="GN26" s="250"/>
      <c r="GO26" s="250"/>
      <c r="GP26" s="250"/>
      <c r="GQ26" s="250"/>
      <c r="GR26" s="250"/>
      <c r="GS26" s="250"/>
      <c r="GT26" s="250"/>
      <c r="GU26" s="250"/>
      <c r="GV26" s="250"/>
      <c r="GW26" s="250"/>
      <c r="GX26" s="250"/>
      <c r="GY26" s="250"/>
      <c r="GZ26" s="250"/>
      <c r="HA26" s="250"/>
      <c r="HB26" s="250"/>
      <c r="HC26" s="250"/>
      <c r="HD26" s="250"/>
      <c r="HE26" s="250"/>
      <c r="HF26" s="250"/>
      <c r="HG26" s="250"/>
      <c r="HH26" s="250"/>
      <c r="HI26" s="250"/>
      <c r="HJ26" s="250"/>
      <c r="HK26" s="250"/>
      <c r="HL26" s="250"/>
      <c r="HM26" s="250"/>
      <c r="HN26" s="250"/>
      <c r="HO26" s="250"/>
      <c r="HP26" s="250"/>
      <c r="HQ26" s="250"/>
      <c r="HR26" s="250"/>
      <c r="HS26" s="250"/>
      <c r="HT26" s="250"/>
      <c r="HU26" s="250"/>
      <c r="HV26" s="250"/>
      <c r="HW26" s="250"/>
      <c r="HX26" s="250"/>
      <c r="HY26" s="250"/>
      <c r="HZ26" s="250"/>
      <c r="IA26" s="250"/>
      <c r="IB26" s="250"/>
      <c r="IC26" s="250"/>
      <c r="ID26" s="250"/>
      <c r="IE26" s="250"/>
      <c r="IF26" s="250"/>
      <c r="IG26" s="250"/>
      <c r="IH26" s="250"/>
      <c r="II26" s="250"/>
      <c r="IJ26" s="250"/>
      <c r="IK26" s="250"/>
      <c r="IL26" s="250"/>
      <c r="IM26" s="250"/>
      <c r="IN26" s="250"/>
    </row>
    <row r="27" s="249" customFormat="1" customHeight="1" spans="1:248">
      <c r="A27" s="213" t="s">
        <v>149</v>
      </c>
      <c r="B27" s="214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0"/>
      <c r="AY27" s="250"/>
      <c r="AZ27" s="250"/>
      <c r="BA27" s="250"/>
      <c r="BB27" s="250"/>
      <c r="BC27" s="250"/>
      <c r="BD27" s="250"/>
      <c r="BE27" s="250"/>
      <c r="BF27" s="250"/>
      <c r="BG27" s="250"/>
      <c r="BH27" s="250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T27" s="250"/>
      <c r="BU27" s="250"/>
      <c r="BV27" s="250"/>
      <c r="BW27" s="250"/>
      <c r="BX27" s="250"/>
      <c r="BY27" s="250"/>
      <c r="BZ27" s="250"/>
      <c r="CA27" s="250"/>
      <c r="CB27" s="250"/>
      <c r="CC27" s="250"/>
      <c r="CD27" s="250"/>
      <c r="CE27" s="250"/>
      <c r="CF27" s="250"/>
      <c r="CG27" s="250"/>
      <c r="CH27" s="250"/>
      <c r="CI27" s="250"/>
      <c r="CJ27" s="250"/>
      <c r="CK27" s="250"/>
      <c r="CL27" s="250"/>
      <c r="CM27" s="250"/>
      <c r="CN27" s="250"/>
      <c r="CO27" s="250"/>
      <c r="CP27" s="250"/>
      <c r="CQ27" s="250"/>
      <c r="CR27" s="250"/>
      <c r="CS27" s="250"/>
      <c r="CT27" s="250"/>
      <c r="CU27" s="250"/>
      <c r="CV27" s="250"/>
      <c r="CW27" s="250"/>
      <c r="CX27" s="250"/>
      <c r="CY27" s="250"/>
      <c r="CZ27" s="250"/>
      <c r="DA27" s="250"/>
      <c r="DB27" s="250"/>
      <c r="DC27" s="250"/>
      <c r="DD27" s="250"/>
      <c r="DE27" s="250"/>
      <c r="DF27" s="250"/>
      <c r="DG27" s="250"/>
      <c r="DH27" s="250"/>
      <c r="DI27" s="250"/>
      <c r="DJ27" s="250"/>
      <c r="DK27" s="250"/>
      <c r="DL27" s="250"/>
      <c r="DM27" s="250"/>
      <c r="DN27" s="250"/>
      <c r="DO27" s="250"/>
      <c r="DP27" s="250"/>
      <c r="DQ27" s="250"/>
      <c r="DR27" s="250"/>
      <c r="DS27" s="250"/>
      <c r="DT27" s="250"/>
      <c r="DU27" s="250"/>
      <c r="DV27" s="250"/>
      <c r="DW27" s="250"/>
      <c r="DX27" s="250"/>
      <c r="DY27" s="250"/>
      <c r="DZ27" s="250"/>
      <c r="EA27" s="250"/>
      <c r="EB27" s="250"/>
      <c r="EC27" s="250"/>
      <c r="ED27" s="250"/>
      <c r="EE27" s="250"/>
      <c r="EF27" s="250"/>
      <c r="EG27" s="250"/>
      <c r="EH27" s="250"/>
      <c r="EI27" s="250"/>
      <c r="EJ27" s="250"/>
      <c r="EK27" s="250"/>
      <c r="EL27" s="250"/>
      <c r="EM27" s="250"/>
      <c r="EN27" s="250"/>
      <c r="EO27" s="250"/>
      <c r="EP27" s="250"/>
      <c r="EQ27" s="250"/>
      <c r="ER27" s="250"/>
      <c r="ES27" s="250"/>
      <c r="ET27" s="250"/>
      <c r="EU27" s="250"/>
      <c r="EV27" s="250"/>
      <c r="EW27" s="250"/>
      <c r="EX27" s="250"/>
      <c r="EY27" s="250"/>
      <c r="EZ27" s="250"/>
      <c r="FA27" s="250"/>
      <c r="FB27" s="250"/>
      <c r="FC27" s="250"/>
      <c r="FD27" s="250"/>
      <c r="FE27" s="250"/>
      <c r="FF27" s="250"/>
      <c r="FG27" s="250"/>
      <c r="FH27" s="250"/>
      <c r="FI27" s="250"/>
      <c r="FJ27" s="250"/>
      <c r="FK27" s="250"/>
      <c r="FL27" s="250"/>
      <c r="FM27" s="250"/>
      <c r="FN27" s="250"/>
      <c r="FO27" s="250"/>
      <c r="FP27" s="250"/>
      <c r="FQ27" s="250"/>
      <c r="FR27" s="250"/>
      <c r="FS27" s="250"/>
      <c r="FT27" s="250"/>
      <c r="FU27" s="250"/>
      <c r="FV27" s="250"/>
      <c r="FW27" s="250"/>
      <c r="FX27" s="250"/>
      <c r="FY27" s="250"/>
      <c r="FZ27" s="250"/>
      <c r="GA27" s="250"/>
      <c r="GB27" s="250"/>
      <c r="GC27" s="250"/>
      <c r="GD27" s="250"/>
      <c r="GE27" s="250"/>
      <c r="GF27" s="250"/>
      <c r="GG27" s="250"/>
      <c r="GH27" s="250"/>
      <c r="GI27" s="250"/>
      <c r="GJ27" s="250"/>
      <c r="GK27" s="250"/>
      <c r="GL27" s="250"/>
      <c r="GM27" s="250"/>
      <c r="GN27" s="250"/>
      <c r="GO27" s="250"/>
      <c r="GP27" s="250"/>
      <c r="GQ27" s="250"/>
      <c r="GR27" s="250"/>
      <c r="GS27" s="250"/>
      <c r="GT27" s="250"/>
      <c r="GU27" s="250"/>
      <c r="GV27" s="250"/>
      <c r="GW27" s="250"/>
      <c r="GX27" s="250"/>
      <c r="GY27" s="250"/>
      <c r="GZ27" s="250"/>
      <c r="HA27" s="250"/>
      <c r="HB27" s="250"/>
      <c r="HC27" s="250"/>
      <c r="HD27" s="250"/>
      <c r="HE27" s="250"/>
      <c r="HF27" s="250"/>
      <c r="HG27" s="250"/>
      <c r="HH27" s="250"/>
      <c r="HI27" s="250"/>
      <c r="HJ27" s="250"/>
      <c r="HK27" s="250"/>
      <c r="HL27" s="250"/>
      <c r="HM27" s="250"/>
      <c r="HN27" s="250"/>
      <c r="HO27" s="250"/>
      <c r="HP27" s="250"/>
      <c r="HQ27" s="250"/>
      <c r="HR27" s="250"/>
      <c r="HS27" s="250"/>
      <c r="HT27" s="250"/>
      <c r="HU27" s="250"/>
      <c r="HV27" s="250"/>
      <c r="HW27" s="250"/>
      <c r="HX27" s="250"/>
      <c r="HY27" s="250"/>
      <c r="HZ27" s="250"/>
      <c r="IA27" s="250"/>
      <c r="IB27" s="250"/>
      <c r="IC27" s="250"/>
      <c r="ID27" s="250"/>
      <c r="IE27" s="250"/>
      <c r="IF27" s="250"/>
      <c r="IG27" s="250"/>
      <c r="IH27" s="250"/>
      <c r="II27" s="250"/>
      <c r="IJ27" s="250"/>
      <c r="IK27" s="250"/>
      <c r="IL27" s="250"/>
      <c r="IM27" s="250"/>
      <c r="IN27" s="250"/>
    </row>
    <row r="28" s="249" customFormat="1" customHeight="1" spans="1:248">
      <c r="A28" s="213" t="s">
        <v>150</v>
      </c>
      <c r="B28" s="214">
        <v>700</v>
      </c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0"/>
      <c r="AP28" s="250"/>
      <c r="AQ28" s="250"/>
      <c r="AR28" s="250"/>
      <c r="AS28" s="250"/>
      <c r="AT28" s="250"/>
      <c r="AU28" s="250"/>
      <c r="AV28" s="250"/>
      <c r="AW28" s="250"/>
      <c r="AX28" s="250"/>
      <c r="AY28" s="250"/>
      <c r="AZ28" s="250"/>
      <c r="BA28" s="250"/>
      <c r="BB28" s="250"/>
      <c r="BC28" s="250"/>
      <c r="BD28" s="250"/>
      <c r="BE28" s="250"/>
      <c r="BF28" s="250"/>
      <c r="BG28" s="250"/>
      <c r="BH28" s="250"/>
      <c r="BI28" s="250"/>
      <c r="BJ28" s="250"/>
      <c r="BK28" s="250"/>
      <c r="BL28" s="250"/>
      <c r="BM28" s="250"/>
      <c r="BN28" s="250"/>
      <c r="BO28" s="250"/>
      <c r="BP28" s="250"/>
      <c r="BQ28" s="250"/>
      <c r="BR28" s="250"/>
      <c r="BS28" s="250"/>
      <c r="BT28" s="250"/>
      <c r="BU28" s="250"/>
      <c r="BV28" s="250"/>
      <c r="BW28" s="250"/>
      <c r="BX28" s="250"/>
      <c r="BY28" s="250"/>
      <c r="BZ28" s="250"/>
      <c r="CA28" s="250"/>
      <c r="CB28" s="250"/>
      <c r="CC28" s="250"/>
      <c r="CD28" s="250"/>
      <c r="CE28" s="250"/>
      <c r="CF28" s="250"/>
      <c r="CG28" s="250"/>
      <c r="CH28" s="250"/>
      <c r="CI28" s="250"/>
      <c r="CJ28" s="250"/>
      <c r="CK28" s="250"/>
      <c r="CL28" s="250"/>
      <c r="CM28" s="250"/>
      <c r="CN28" s="250"/>
      <c r="CO28" s="250"/>
      <c r="CP28" s="250"/>
      <c r="CQ28" s="250"/>
      <c r="CR28" s="250"/>
      <c r="CS28" s="250"/>
      <c r="CT28" s="250"/>
      <c r="CU28" s="250"/>
      <c r="CV28" s="250"/>
      <c r="CW28" s="250"/>
      <c r="CX28" s="250"/>
      <c r="CY28" s="250"/>
      <c r="CZ28" s="250"/>
      <c r="DA28" s="250"/>
      <c r="DB28" s="250"/>
      <c r="DC28" s="250"/>
      <c r="DD28" s="250"/>
      <c r="DE28" s="250"/>
      <c r="DF28" s="250"/>
      <c r="DG28" s="250"/>
      <c r="DH28" s="250"/>
      <c r="DI28" s="250"/>
      <c r="DJ28" s="250"/>
      <c r="DK28" s="250"/>
      <c r="DL28" s="250"/>
      <c r="DM28" s="250"/>
      <c r="DN28" s="250"/>
      <c r="DO28" s="250"/>
      <c r="DP28" s="250"/>
      <c r="DQ28" s="250"/>
      <c r="DR28" s="250"/>
      <c r="DS28" s="250"/>
      <c r="DT28" s="250"/>
      <c r="DU28" s="250"/>
      <c r="DV28" s="250"/>
      <c r="DW28" s="250"/>
      <c r="DX28" s="250"/>
      <c r="DY28" s="250"/>
      <c r="DZ28" s="250"/>
      <c r="EA28" s="250"/>
      <c r="EB28" s="250"/>
      <c r="EC28" s="250"/>
      <c r="ED28" s="250"/>
      <c r="EE28" s="250"/>
      <c r="EF28" s="250"/>
      <c r="EG28" s="250"/>
      <c r="EH28" s="250"/>
      <c r="EI28" s="250"/>
      <c r="EJ28" s="250"/>
      <c r="EK28" s="250"/>
      <c r="EL28" s="250"/>
      <c r="EM28" s="250"/>
      <c r="EN28" s="250"/>
      <c r="EO28" s="250"/>
      <c r="EP28" s="250"/>
      <c r="EQ28" s="250"/>
      <c r="ER28" s="250"/>
      <c r="ES28" s="250"/>
      <c r="ET28" s="250"/>
      <c r="EU28" s="250"/>
      <c r="EV28" s="250"/>
      <c r="EW28" s="250"/>
      <c r="EX28" s="250"/>
      <c r="EY28" s="250"/>
      <c r="EZ28" s="250"/>
      <c r="FA28" s="250"/>
      <c r="FB28" s="250"/>
      <c r="FC28" s="250"/>
      <c r="FD28" s="250"/>
      <c r="FE28" s="250"/>
      <c r="FF28" s="250"/>
      <c r="FG28" s="250"/>
      <c r="FH28" s="250"/>
      <c r="FI28" s="250"/>
      <c r="FJ28" s="250"/>
      <c r="FK28" s="250"/>
      <c r="FL28" s="250"/>
      <c r="FM28" s="250"/>
      <c r="FN28" s="250"/>
      <c r="FO28" s="250"/>
      <c r="FP28" s="250"/>
      <c r="FQ28" s="250"/>
      <c r="FR28" s="250"/>
      <c r="FS28" s="250"/>
      <c r="FT28" s="250"/>
      <c r="FU28" s="250"/>
      <c r="FV28" s="250"/>
      <c r="FW28" s="250"/>
      <c r="FX28" s="250"/>
      <c r="FY28" s="250"/>
      <c r="FZ28" s="250"/>
      <c r="GA28" s="250"/>
      <c r="GB28" s="250"/>
      <c r="GC28" s="250"/>
      <c r="GD28" s="250"/>
      <c r="GE28" s="250"/>
      <c r="GF28" s="250"/>
      <c r="GG28" s="250"/>
      <c r="GH28" s="250"/>
      <c r="GI28" s="250"/>
      <c r="GJ28" s="250"/>
      <c r="GK28" s="250"/>
      <c r="GL28" s="250"/>
      <c r="GM28" s="250"/>
      <c r="GN28" s="250"/>
      <c r="GO28" s="250"/>
      <c r="GP28" s="250"/>
      <c r="GQ28" s="250"/>
      <c r="GR28" s="250"/>
      <c r="GS28" s="250"/>
      <c r="GT28" s="250"/>
      <c r="GU28" s="250"/>
      <c r="GV28" s="250"/>
      <c r="GW28" s="250"/>
      <c r="GX28" s="250"/>
      <c r="GY28" s="250"/>
      <c r="GZ28" s="250"/>
      <c r="HA28" s="250"/>
      <c r="HB28" s="250"/>
      <c r="HC28" s="250"/>
      <c r="HD28" s="250"/>
      <c r="HE28" s="250"/>
      <c r="HF28" s="250"/>
      <c r="HG28" s="250"/>
      <c r="HH28" s="250"/>
      <c r="HI28" s="250"/>
      <c r="HJ28" s="250"/>
      <c r="HK28" s="250"/>
      <c r="HL28" s="250"/>
      <c r="HM28" s="250"/>
      <c r="HN28" s="250"/>
      <c r="HO28" s="250"/>
      <c r="HP28" s="250"/>
      <c r="HQ28" s="250"/>
      <c r="HR28" s="250"/>
      <c r="HS28" s="250"/>
      <c r="HT28" s="250"/>
      <c r="HU28" s="250"/>
      <c r="HV28" s="250"/>
      <c r="HW28" s="250"/>
      <c r="HX28" s="250"/>
      <c r="HY28" s="250"/>
      <c r="HZ28" s="250"/>
      <c r="IA28" s="250"/>
      <c r="IB28" s="250"/>
      <c r="IC28" s="250"/>
      <c r="ID28" s="250"/>
      <c r="IE28" s="250"/>
      <c r="IF28" s="250"/>
      <c r="IG28" s="250"/>
      <c r="IH28" s="250"/>
      <c r="II28" s="250"/>
      <c r="IJ28" s="250"/>
      <c r="IK28" s="250"/>
      <c r="IL28" s="250"/>
      <c r="IM28" s="250"/>
      <c r="IN28" s="250"/>
    </row>
    <row r="29" s="249" customFormat="1" customHeight="1" spans="1:248">
      <c r="A29" s="222" t="s">
        <v>151</v>
      </c>
      <c r="B29" s="212">
        <v>86430</v>
      </c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  <c r="AA29" s="250"/>
      <c r="AB29" s="250"/>
      <c r="AC29" s="250"/>
      <c r="AD29" s="250"/>
      <c r="AE29" s="250"/>
      <c r="AF29" s="250"/>
      <c r="AG29" s="250"/>
      <c r="AH29" s="250"/>
      <c r="AI29" s="250"/>
      <c r="AJ29" s="250"/>
      <c r="AK29" s="250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0"/>
      <c r="AY29" s="250"/>
      <c r="AZ29" s="250"/>
      <c r="BA29" s="250"/>
      <c r="BB29" s="250"/>
      <c r="BC29" s="250"/>
      <c r="BD29" s="250"/>
      <c r="BE29" s="250"/>
      <c r="BF29" s="250"/>
      <c r="BG29" s="250"/>
      <c r="BH29" s="250"/>
      <c r="BI29" s="250"/>
      <c r="BJ29" s="250"/>
      <c r="BK29" s="250"/>
      <c r="BL29" s="250"/>
      <c r="BM29" s="250"/>
      <c r="BN29" s="250"/>
      <c r="BO29" s="250"/>
      <c r="BP29" s="250"/>
      <c r="BQ29" s="250"/>
      <c r="BR29" s="250"/>
      <c r="BS29" s="250"/>
      <c r="BT29" s="250"/>
      <c r="BU29" s="250"/>
      <c r="BV29" s="250"/>
      <c r="BW29" s="250"/>
      <c r="BX29" s="250"/>
      <c r="BY29" s="250"/>
      <c r="BZ29" s="250"/>
      <c r="CA29" s="250"/>
      <c r="CB29" s="250"/>
      <c r="CC29" s="250"/>
      <c r="CD29" s="250"/>
      <c r="CE29" s="250"/>
      <c r="CF29" s="250"/>
      <c r="CG29" s="250"/>
      <c r="CH29" s="250"/>
      <c r="CI29" s="250"/>
      <c r="CJ29" s="250"/>
      <c r="CK29" s="250"/>
      <c r="CL29" s="250"/>
      <c r="CM29" s="250"/>
      <c r="CN29" s="250"/>
      <c r="CO29" s="250"/>
      <c r="CP29" s="250"/>
      <c r="CQ29" s="250"/>
      <c r="CR29" s="250"/>
      <c r="CS29" s="250"/>
      <c r="CT29" s="250"/>
      <c r="CU29" s="250"/>
      <c r="CV29" s="250"/>
      <c r="CW29" s="250"/>
      <c r="CX29" s="250"/>
      <c r="CY29" s="250"/>
      <c r="CZ29" s="250"/>
      <c r="DA29" s="250"/>
      <c r="DB29" s="250"/>
      <c r="DC29" s="250"/>
      <c r="DD29" s="250"/>
      <c r="DE29" s="250"/>
      <c r="DF29" s="250"/>
      <c r="DG29" s="250"/>
      <c r="DH29" s="250"/>
      <c r="DI29" s="250"/>
      <c r="DJ29" s="250"/>
      <c r="DK29" s="250"/>
      <c r="DL29" s="250"/>
      <c r="DM29" s="250"/>
      <c r="DN29" s="250"/>
      <c r="DO29" s="250"/>
      <c r="DP29" s="250"/>
      <c r="DQ29" s="250"/>
      <c r="DR29" s="250"/>
      <c r="DS29" s="250"/>
      <c r="DT29" s="250"/>
      <c r="DU29" s="250"/>
      <c r="DV29" s="250"/>
      <c r="DW29" s="250"/>
      <c r="DX29" s="250"/>
      <c r="DY29" s="250"/>
      <c r="DZ29" s="250"/>
      <c r="EA29" s="250"/>
      <c r="EB29" s="250"/>
      <c r="EC29" s="250"/>
      <c r="ED29" s="250"/>
      <c r="EE29" s="250"/>
      <c r="EF29" s="250"/>
      <c r="EG29" s="250"/>
      <c r="EH29" s="250"/>
      <c r="EI29" s="250"/>
      <c r="EJ29" s="250"/>
      <c r="EK29" s="250"/>
      <c r="EL29" s="250"/>
      <c r="EM29" s="250"/>
      <c r="EN29" s="250"/>
      <c r="EO29" s="250"/>
      <c r="EP29" s="250"/>
      <c r="EQ29" s="250"/>
      <c r="ER29" s="250"/>
      <c r="ES29" s="250"/>
      <c r="ET29" s="250"/>
      <c r="EU29" s="250"/>
      <c r="EV29" s="250"/>
      <c r="EW29" s="250"/>
      <c r="EX29" s="250"/>
      <c r="EY29" s="250"/>
      <c r="EZ29" s="250"/>
      <c r="FA29" s="250"/>
      <c r="FB29" s="250"/>
      <c r="FC29" s="250"/>
      <c r="FD29" s="250"/>
      <c r="FE29" s="250"/>
      <c r="FF29" s="250"/>
      <c r="FG29" s="250"/>
      <c r="FH29" s="250"/>
      <c r="FI29" s="250"/>
      <c r="FJ29" s="250"/>
      <c r="FK29" s="250"/>
      <c r="FL29" s="250"/>
      <c r="FM29" s="250"/>
      <c r="FN29" s="250"/>
      <c r="FO29" s="250"/>
      <c r="FP29" s="250"/>
      <c r="FQ29" s="250"/>
      <c r="FR29" s="250"/>
      <c r="FS29" s="250"/>
      <c r="FT29" s="250"/>
      <c r="FU29" s="250"/>
      <c r="FV29" s="250"/>
      <c r="FW29" s="250"/>
      <c r="FX29" s="250"/>
      <c r="FY29" s="250"/>
      <c r="FZ29" s="250"/>
      <c r="GA29" s="250"/>
      <c r="GB29" s="250"/>
      <c r="GC29" s="250"/>
      <c r="GD29" s="250"/>
      <c r="GE29" s="250"/>
      <c r="GF29" s="250"/>
      <c r="GG29" s="250"/>
      <c r="GH29" s="250"/>
      <c r="GI29" s="250"/>
      <c r="GJ29" s="250"/>
      <c r="GK29" s="250"/>
      <c r="GL29" s="250"/>
      <c r="GM29" s="250"/>
      <c r="GN29" s="250"/>
      <c r="GO29" s="250"/>
      <c r="GP29" s="250"/>
      <c r="GQ29" s="250"/>
      <c r="GR29" s="250"/>
      <c r="GS29" s="250"/>
      <c r="GT29" s="250"/>
      <c r="GU29" s="250"/>
      <c r="GV29" s="250"/>
      <c r="GW29" s="250"/>
      <c r="GX29" s="250"/>
      <c r="GY29" s="250"/>
      <c r="GZ29" s="250"/>
      <c r="HA29" s="250"/>
      <c r="HB29" s="250"/>
      <c r="HC29" s="250"/>
      <c r="HD29" s="250"/>
      <c r="HE29" s="250"/>
      <c r="HF29" s="250"/>
      <c r="HG29" s="250"/>
      <c r="HH29" s="250"/>
      <c r="HI29" s="250"/>
      <c r="HJ29" s="250"/>
      <c r="HK29" s="250"/>
      <c r="HL29" s="250"/>
      <c r="HM29" s="250"/>
      <c r="HN29" s="250"/>
      <c r="HO29" s="250"/>
      <c r="HP29" s="250"/>
      <c r="HQ29" s="250"/>
      <c r="HR29" s="250"/>
      <c r="HS29" s="250"/>
      <c r="HT29" s="250"/>
      <c r="HU29" s="250"/>
      <c r="HV29" s="250"/>
      <c r="HW29" s="250"/>
      <c r="HX29" s="250"/>
      <c r="HY29" s="250"/>
      <c r="HZ29" s="250"/>
      <c r="IA29" s="250"/>
      <c r="IB29" s="250"/>
      <c r="IC29" s="250"/>
      <c r="ID29" s="250"/>
      <c r="IE29" s="250"/>
      <c r="IF29" s="250"/>
      <c r="IG29" s="250"/>
      <c r="IH29" s="250"/>
      <c r="II29" s="250"/>
      <c r="IJ29" s="250"/>
      <c r="IK29" s="250"/>
      <c r="IL29" s="250"/>
      <c r="IM29" s="250"/>
      <c r="IN29" s="250"/>
    </row>
    <row r="30" s="249" customFormat="1" customHeight="1"/>
  </sheetData>
  <mergeCells count="1">
    <mergeCell ref="A1:B1"/>
  </mergeCells>
  <printOptions horizontalCentered="1"/>
  <pageMargins left="0.751388888888889" right="0.751388888888889" top="1" bottom="1" header="0.511805555555556" footer="0.511805555555556"/>
  <pageSetup paperSize="9" orientation="portrait" useFirstPageNumber="1"/>
  <headerFooter>
    <oddFooter>&amp;C第 &amp;P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L23"/>
  <sheetViews>
    <sheetView workbookViewId="0">
      <selection activeCell="D11" sqref="D11"/>
    </sheetView>
  </sheetViews>
  <sheetFormatPr defaultColWidth="9" defaultRowHeight="13.5"/>
  <cols>
    <col min="1" max="1" width="15.75" customWidth="1"/>
    <col min="2" max="2" width="16.375" customWidth="1"/>
    <col min="3" max="3" width="15.875" customWidth="1"/>
    <col min="4" max="4" width="11.25" customWidth="1"/>
    <col min="5" max="5" width="14.25" customWidth="1"/>
    <col min="6" max="6" width="11" customWidth="1"/>
  </cols>
  <sheetData>
    <row r="1" ht="30" customHeight="1" spans="1:12">
      <c r="A1" s="39" t="s">
        <v>48</v>
      </c>
      <c r="B1" s="4"/>
      <c r="C1" s="4"/>
      <c r="D1" s="4"/>
      <c r="E1" s="4"/>
      <c r="F1" s="4"/>
      <c r="G1" s="39"/>
      <c r="H1" s="4"/>
      <c r="I1" s="4"/>
      <c r="J1" s="4"/>
      <c r="K1" s="4"/>
      <c r="L1" s="4"/>
    </row>
    <row r="2" ht="30" customHeight="1" spans="1:6">
      <c r="A2" s="47" t="s">
        <v>61</v>
      </c>
      <c r="B2" s="47"/>
      <c r="C2" s="47"/>
      <c r="D2" s="47"/>
      <c r="E2" s="47"/>
      <c r="F2" s="47"/>
    </row>
    <row r="3" ht="30" customHeight="1" spans="1:6">
      <c r="A3" s="48" t="s">
        <v>1187</v>
      </c>
      <c r="B3" s="48" t="s">
        <v>1475</v>
      </c>
      <c r="C3" s="48" t="s">
        <v>1476</v>
      </c>
      <c r="D3" s="48" t="s">
        <v>1477</v>
      </c>
      <c r="E3" s="48"/>
      <c r="F3" s="48"/>
    </row>
    <row r="4" ht="30" customHeight="1" spans="1:6">
      <c r="A4" s="48"/>
      <c r="B4" s="48"/>
      <c r="C4" s="48"/>
      <c r="D4" s="48" t="s">
        <v>1478</v>
      </c>
      <c r="E4" s="48" t="s">
        <v>1479</v>
      </c>
      <c r="F4" s="48" t="s">
        <v>1480</v>
      </c>
    </row>
    <row r="5" ht="30" customHeight="1" spans="1:6">
      <c r="A5" s="49">
        <f>C5+F5</f>
        <v>987.92</v>
      </c>
      <c r="B5" s="50">
        <v>0</v>
      </c>
      <c r="C5" s="50">
        <v>367.62</v>
      </c>
      <c r="D5" s="50">
        <v>0</v>
      </c>
      <c r="E5" s="50">
        <v>0</v>
      </c>
      <c r="F5" s="50">
        <v>620.3</v>
      </c>
    </row>
    <row r="23" spans="7:7">
      <c r="G23" s="46"/>
    </row>
  </sheetData>
  <mergeCells count="7">
    <mergeCell ref="A1:F1"/>
    <mergeCell ref="G1:L1"/>
    <mergeCell ref="A2:F2"/>
    <mergeCell ref="D3:F3"/>
    <mergeCell ref="A3:A4"/>
    <mergeCell ref="B3:B4"/>
    <mergeCell ref="C3:C4"/>
  </mergeCells>
  <pageMargins left="0.75" right="0.75" top="1" bottom="1" header="0.5" footer="0.5"/>
  <pageSetup paperSize="9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Q30"/>
  <sheetViews>
    <sheetView workbookViewId="0">
      <selection activeCell="D11" sqref="D11"/>
    </sheetView>
  </sheetViews>
  <sheetFormatPr defaultColWidth="14.625" defaultRowHeight="30" customHeight="1"/>
  <cols>
    <col min="1" max="5" width="14.625" customWidth="1"/>
    <col min="6" max="6" width="14.125" customWidth="1"/>
    <col min="7" max="7" width="14.625" customWidth="1"/>
  </cols>
  <sheetData>
    <row r="1" customHeight="1" spans="1:6">
      <c r="A1" s="39" t="s">
        <v>1481</v>
      </c>
      <c r="B1" s="4"/>
      <c r="C1" s="4"/>
      <c r="D1" s="4"/>
      <c r="E1" s="4"/>
      <c r="F1" s="4"/>
    </row>
    <row r="2" customHeight="1" spans="1:6">
      <c r="A2" s="40" t="s">
        <v>1482</v>
      </c>
      <c r="B2" s="40"/>
      <c r="C2" s="40"/>
      <c r="D2" s="40"/>
      <c r="E2" s="40"/>
      <c r="F2" s="40"/>
    </row>
    <row r="3" customHeight="1" spans="1:6">
      <c r="A3" s="41" t="s">
        <v>1483</v>
      </c>
      <c r="B3" s="41" t="s">
        <v>1484</v>
      </c>
      <c r="C3" s="41" t="s">
        <v>1485</v>
      </c>
      <c r="D3" s="41" t="s">
        <v>1486</v>
      </c>
      <c r="E3" s="41" t="s">
        <v>1487</v>
      </c>
      <c r="F3" s="41" t="s">
        <v>1187</v>
      </c>
    </row>
    <row r="4" customHeight="1" spans="1:6">
      <c r="A4" s="42"/>
      <c r="B4" s="42"/>
      <c r="C4" s="42"/>
      <c r="D4" s="42"/>
      <c r="E4" s="42"/>
      <c r="F4" s="43"/>
    </row>
    <row r="5" customHeight="1" spans="1:6">
      <c r="A5" s="44"/>
      <c r="B5" s="44"/>
      <c r="C5" s="44"/>
      <c r="D5" s="44"/>
      <c r="E5" s="44"/>
      <c r="F5" s="44"/>
    </row>
    <row r="6" customHeight="1" spans="1:6">
      <c r="A6" s="45" t="s">
        <v>1488</v>
      </c>
      <c r="B6" s="45"/>
      <c r="C6" s="45"/>
      <c r="D6" s="45"/>
      <c r="E6" s="45"/>
      <c r="F6" s="45"/>
    </row>
    <row r="30" customHeight="1" spans="17:17">
      <c r="Q30" s="46"/>
    </row>
  </sheetData>
  <mergeCells count="3">
    <mergeCell ref="A1:F1"/>
    <mergeCell ref="A2:F2"/>
    <mergeCell ref="A6:F6"/>
  </mergeCells>
  <pageMargins left="0.75" right="0.75" top="1" bottom="1" header="0.5" footer="0.5"/>
  <pageSetup paperSize="9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E21"/>
  <sheetViews>
    <sheetView workbookViewId="0">
      <selection activeCell="B11" sqref="B11"/>
    </sheetView>
  </sheetViews>
  <sheetFormatPr defaultColWidth="18.5" defaultRowHeight="13.5" outlineLevelCol="4"/>
  <cols>
    <col min="1" max="2" width="46.625" style="13" customWidth="1"/>
    <col min="3" max="16359" width="18.5" style="13" customWidth="1"/>
    <col min="16360" max="16384" width="18.5" style="12"/>
  </cols>
  <sheetData>
    <row r="1" s="12" customFormat="1" ht="30" customHeight="1" spans="1:2">
      <c r="A1" s="4" t="s">
        <v>54</v>
      </c>
      <c r="B1" s="4"/>
    </row>
    <row r="2" s="12" customFormat="1" ht="24.95" customHeight="1" spans="1:2">
      <c r="A2" s="35" t="s">
        <v>61</v>
      </c>
      <c r="B2" s="35"/>
    </row>
    <row r="3" s="34" customFormat="1" ht="36.95" customHeight="1" spans="1:2">
      <c r="A3" s="36" t="s">
        <v>1489</v>
      </c>
      <c r="B3" s="37" t="s">
        <v>1490</v>
      </c>
    </row>
    <row r="4" s="34" customFormat="1" ht="36.95" customHeight="1" spans="1:2">
      <c r="A4" s="37" t="s">
        <v>1491</v>
      </c>
      <c r="B4" s="37" t="s">
        <v>1492</v>
      </c>
    </row>
    <row r="5" s="34" customFormat="1" ht="48" customHeight="1" spans="1:2">
      <c r="A5" s="37"/>
      <c r="B5" s="37"/>
    </row>
    <row r="6" ht="45" customHeight="1" spans="1:2">
      <c r="A6" s="38">
        <v>293062</v>
      </c>
      <c r="B6" s="38">
        <v>293053</v>
      </c>
    </row>
    <row r="12" spans="5:5">
      <c r="E12" s="19"/>
    </row>
    <row r="21" spans="2:2">
      <c r="B21" s="13" t="s">
        <v>1493</v>
      </c>
    </row>
  </sheetData>
  <mergeCells count="4">
    <mergeCell ref="A1:B1"/>
    <mergeCell ref="A2:B2"/>
    <mergeCell ref="A4:A5"/>
    <mergeCell ref="B4:B5"/>
  </mergeCells>
  <pageMargins left="0.75" right="0.75" top="1" bottom="1" header="0.511805555555556" footer="0.511805555555556"/>
  <pageSetup paperSize="9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7"/>
  <sheetViews>
    <sheetView zoomScale="85" zoomScaleNormal="85" workbookViewId="0">
      <selection activeCell="B11" sqref="B11"/>
    </sheetView>
  </sheetViews>
  <sheetFormatPr defaultColWidth="9" defaultRowHeight="13.5" outlineLevelRow="6" outlineLevelCol="1"/>
  <cols>
    <col min="1" max="2" width="35.625" style="13" customWidth="1"/>
    <col min="3" max="16384" width="9" style="13"/>
  </cols>
  <sheetData>
    <row r="1" customFormat="1" ht="30" customHeight="1" spans="1:2">
      <c r="A1" s="4" t="s">
        <v>55</v>
      </c>
      <c r="B1" s="4"/>
    </row>
    <row r="2" customFormat="1" ht="24.95" customHeight="1" spans="1:2">
      <c r="A2" s="14"/>
      <c r="B2" s="15" t="s">
        <v>61</v>
      </c>
    </row>
    <row r="3" s="29" customFormat="1" ht="37.5" customHeight="1" spans="1:2">
      <c r="A3" s="30" t="s">
        <v>1489</v>
      </c>
      <c r="B3" s="31" t="s">
        <v>1490</v>
      </c>
    </row>
    <row r="4" s="29" customFormat="1" ht="37.5" customHeight="1" spans="1:2">
      <c r="A4" s="31" t="s">
        <v>1491</v>
      </c>
      <c r="B4" s="31" t="s">
        <v>1492</v>
      </c>
    </row>
    <row r="5" s="29" customFormat="1" ht="37.5" customHeight="1" spans="1:2">
      <c r="A5" s="31"/>
      <c r="B5" s="31"/>
    </row>
    <row r="6" customFormat="1" ht="37.5" customHeight="1" spans="1:2">
      <c r="A6" s="32">
        <v>274032</v>
      </c>
      <c r="B6" s="33">
        <v>274030</v>
      </c>
    </row>
    <row r="7" ht="37.5" customHeight="1"/>
  </sheetData>
  <mergeCells count="3">
    <mergeCell ref="A1:B1"/>
    <mergeCell ref="A4:A5"/>
    <mergeCell ref="B4:B5"/>
  </mergeCells>
  <pageMargins left="0.75" right="0.75" top="1" bottom="1" header="0.511805555555556" footer="0.511805555555556"/>
  <pageSetup paperSize="9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Q30"/>
  <sheetViews>
    <sheetView workbookViewId="0">
      <selection activeCell="B11" sqref="B11"/>
    </sheetView>
  </sheetViews>
  <sheetFormatPr defaultColWidth="9" defaultRowHeight="14.25"/>
  <cols>
    <col min="1" max="1" width="57.625" style="21" customWidth="1"/>
    <col min="2" max="2" width="22.75" style="21" customWidth="1"/>
    <col min="3" max="3" width="39.375" style="21" customWidth="1"/>
    <col min="4" max="4" width="16" style="21" customWidth="1"/>
    <col min="5" max="243" width="9" style="21" customWidth="1"/>
    <col min="244" max="16371" width="9" style="21"/>
  </cols>
  <sheetData>
    <row r="1" s="20" customFormat="1" ht="30" customHeight="1" spans="1:2">
      <c r="A1" s="4" t="s">
        <v>56</v>
      </c>
      <c r="B1" s="4"/>
    </row>
    <row r="2" s="21" customFormat="1" ht="22.5" customHeight="1" spans="1:2">
      <c r="A2" s="22"/>
      <c r="B2" s="23" t="s">
        <v>61</v>
      </c>
    </row>
    <row r="3" s="21" customFormat="1" ht="22.5" customHeight="1" spans="1:2">
      <c r="A3" s="24" t="s">
        <v>1370</v>
      </c>
      <c r="B3" s="24" t="s">
        <v>1441</v>
      </c>
    </row>
    <row r="4" s="21" customFormat="1" ht="22.5" customHeight="1" spans="1:2">
      <c r="A4" s="28" t="s">
        <v>1494</v>
      </c>
      <c r="B4" s="26">
        <f>B5+B8</f>
        <v>167028</v>
      </c>
    </row>
    <row r="5" s="21" customFormat="1" ht="22.5" customHeight="1" spans="1:2">
      <c r="A5" s="25" t="s">
        <v>1495</v>
      </c>
      <c r="B5" s="26">
        <f>B6+B7</f>
        <v>44593</v>
      </c>
    </row>
    <row r="6" s="21" customFormat="1" ht="22.5" customHeight="1" spans="1:2">
      <c r="A6" s="25" t="s">
        <v>1496</v>
      </c>
      <c r="B6" s="26">
        <v>7641</v>
      </c>
    </row>
    <row r="7" s="21" customFormat="1" ht="22.5" customHeight="1" spans="1:2">
      <c r="A7" s="25" t="s">
        <v>1497</v>
      </c>
      <c r="B7" s="26">
        <v>36952</v>
      </c>
    </row>
    <row r="8" s="21" customFormat="1" ht="22.5" customHeight="1" spans="1:2">
      <c r="A8" s="25" t="s">
        <v>1498</v>
      </c>
      <c r="B8" s="26">
        <f>112700+9735</f>
        <v>122435</v>
      </c>
    </row>
    <row r="9" s="21" customFormat="1" ht="22.5" customHeight="1" spans="1:2">
      <c r="A9" s="25" t="s">
        <v>1499</v>
      </c>
      <c r="B9" s="26">
        <v>112700</v>
      </c>
    </row>
    <row r="10" s="21" customFormat="1" ht="22.5" customHeight="1" spans="1:2">
      <c r="A10" s="25" t="s">
        <v>1500</v>
      </c>
      <c r="B10" s="26">
        <v>9735</v>
      </c>
    </row>
    <row r="11" s="21" customFormat="1" ht="22.5" customHeight="1" spans="1:2">
      <c r="A11" s="28" t="s">
        <v>1501</v>
      </c>
      <c r="B11" s="26">
        <f>B12+B15</f>
        <v>61894</v>
      </c>
    </row>
    <row r="12" s="21" customFormat="1" ht="22.5" customHeight="1" spans="1:2">
      <c r="A12" s="25" t="s">
        <v>1502</v>
      </c>
      <c r="B12" s="26">
        <f>B13+B14</f>
        <v>46495</v>
      </c>
    </row>
    <row r="13" s="21" customFormat="1" ht="22.5" customHeight="1" spans="1:2">
      <c r="A13" s="25" t="s">
        <v>1503</v>
      </c>
      <c r="B13" s="26">
        <v>36952</v>
      </c>
    </row>
    <row r="14" s="21" customFormat="1" ht="22.5" customHeight="1" spans="1:2">
      <c r="A14" s="25" t="s">
        <v>1504</v>
      </c>
      <c r="B14" s="26">
        <v>9543</v>
      </c>
    </row>
    <row r="15" s="21" customFormat="1" ht="22.5" customHeight="1" spans="1:2">
      <c r="A15" s="25" t="s">
        <v>1505</v>
      </c>
      <c r="B15" s="26">
        <f>B16+B17</f>
        <v>15399</v>
      </c>
    </row>
    <row r="16" s="21" customFormat="1" ht="22.5" customHeight="1" spans="1:2">
      <c r="A16" s="25" t="s">
        <v>1506</v>
      </c>
      <c r="B16" s="26">
        <v>9735</v>
      </c>
    </row>
    <row r="17" s="21" customFormat="1" ht="22.5" customHeight="1" spans="1:2">
      <c r="A17" s="25" t="s">
        <v>1507</v>
      </c>
      <c r="B17" s="26">
        <v>5664</v>
      </c>
    </row>
    <row r="18" s="21" customFormat="1"/>
    <row r="19" s="21" customFormat="1"/>
    <row r="20" s="21" customFormat="1"/>
    <row r="21" s="21" customFormat="1"/>
    <row r="22" s="21" customFormat="1"/>
    <row r="23" s="21" customFormat="1"/>
    <row r="24" s="21" customFormat="1"/>
    <row r="25" s="21" customFormat="1"/>
    <row r="30" spans="17:17">
      <c r="Q30" s="27"/>
    </row>
  </sheetData>
  <mergeCells count="1">
    <mergeCell ref="A1:B1"/>
  </mergeCells>
  <pageMargins left="0.75" right="0.75" top="1" bottom="1" header="0.511805555555556" footer="0.511805555555556"/>
  <pageSetup paperSize="9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Q30"/>
  <sheetViews>
    <sheetView zoomScale="115" zoomScaleNormal="115" workbookViewId="0">
      <selection activeCell="B11" sqref="B11"/>
    </sheetView>
  </sheetViews>
  <sheetFormatPr defaultColWidth="9" defaultRowHeight="14.25"/>
  <cols>
    <col min="1" max="1" width="57.625" style="21" customWidth="1"/>
    <col min="2" max="2" width="22.75" style="21" customWidth="1"/>
    <col min="3" max="3" width="39.375" style="21" customWidth="1"/>
    <col min="4" max="4" width="16" style="21" customWidth="1"/>
    <col min="5" max="243" width="9" style="21" customWidth="1"/>
    <col min="244" max="16371" width="9" style="21"/>
  </cols>
  <sheetData>
    <row r="1" s="20" customFormat="1" ht="30" customHeight="1" spans="1:2">
      <c r="A1" s="4" t="s">
        <v>57</v>
      </c>
      <c r="B1" s="4"/>
    </row>
    <row r="2" s="21" customFormat="1" ht="22.5" customHeight="1" spans="1:2">
      <c r="A2" s="22"/>
      <c r="B2" s="23" t="s">
        <v>61</v>
      </c>
    </row>
    <row r="3" s="21" customFormat="1" ht="22.5" customHeight="1" spans="1:2">
      <c r="A3" s="24" t="s">
        <v>1370</v>
      </c>
      <c r="B3" s="24" t="s">
        <v>1441</v>
      </c>
    </row>
    <row r="4" s="21" customFormat="1" ht="22.5" customHeight="1" spans="1:2">
      <c r="A4" s="25" t="s">
        <v>1502</v>
      </c>
      <c r="B4" s="26">
        <f>B5+B6</f>
        <v>9510</v>
      </c>
    </row>
    <row r="5" s="21" customFormat="1" ht="22.5" customHeight="1" spans="1:2">
      <c r="A5" s="25" t="s">
        <v>1503</v>
      </c>
      <c r="B5" s="26">
        <v>0</v>
      </c>
    </row>
    <row r="6" s="21" customFormat="1" ht="22.5" customHeight="1" spans="1:2">
      <c r="A6" s="25" t="s">
        <v>1504</v>
      </c>
      <c r="B6" s="26">
        <v>9510</v>
      </c>
    </row>
    <row r="7" s="21" customFormat="1" ht="22.5" customHeight="1" spans="1:2">
      <c r="A7" s="25" t="s">
        <v>1505</v>
      </c>
      <c r="B7" s="26">
        <f>B8+B9</f>
        <v>8639</v>
      </c>
    </row>
    <row r="8" s="21" customFormat="1" ht="22.5" customHeight="1" spans="1:2">
      <c r="A8" s="25" t="s">
        <v>1506</v>
      </c>
      <c r="B8" s="26"/>
    </row>
    <row r="9" s="21" customFormat="1" ht="22.5" customHeight="1" spans="1:2">
      <c r="A9" s="25" t="s">
        <v>1507</v>
      </c>
      <c r="B9" s="26">
        <v>8639</v>
      </c>
    </row>
    <row r="10" s="21" customFormat="1"/>
    <row r="11" s="21" customFormat="1"/>
    <row r="12" s="21" customFormat="1"/>
    <row r="13" s="21" customFormat="1"/>
    <row r="14" s="21" customFormat="1"/>
    <row r="15" s="21" customFormat="1"/>
    <row r="16" s="21" customFormat="1"/>
    <row r="17" s="21" customFormat="1"/>
    <row r="30" spans="17:17">
      <c r="Q30" s="27"/>
    </row>
  </sheetData>
  <mergeCells count="1">
    <mergeCell ref="A1:B1"/>
  </mergeCells>
  <pageMargins left="0.75" right="0.75" top="1" bottom="1" header="0.511805555555556" footer="0.511805555555556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Q29"/>
  <sheetViews>
    <sheetView zoomScale="130" zoomScaleNormal="130" workbookViewId="0">
      <selection activeCell="B11" sqref="B11"/>
    </sheetView>
  </sheetViews>
  <sheetFormatPr defaultColWidth="18.5" defaultRowHeight="13.5"/>
  <cols>
    <col min="1" max="2" width="45.625" style="13" customWidth="1"/>
    <col min="3" max="16370" width="18.5" style="13" customWidth="1"/>
    <col min="16371" max="16384" width="18.5" style="12"/>
  </cols>
  <sheetData>
    <row r="1" s="12" customFormat="1" ht="30" customHeight="1" spans="1:2">
      <c r="A1" s="4" t="s">
        <v>1508</v>
      </c>
      <c r="B1" s="4"/>
    </row>
    <row r="2" s="12" customFormat="1" ht="24.95" customHeight="1" spans="1:2">
      <c r="A2" s="14"/>
      <c r="B2" s="15" t="s">
        <v>61</v>
      </c>
    </row>
    <row r="3" s="12" customFormat="1" ht="32.25" customHeight="1" spans="1:2">
      <c r="A3" s="16" t="s">
        <v>1509</v>
      </c>
      <c r="B3" s="16" t="s">
        <v>1491</v>
      </c>
    </row>
    <row r="4" s="12" customFormat="1" ht="32.25" customHeight="1" spans="1:2">
      <c r="A4" s="17" t="s">
        <v>1510</v>
      </c>
      <c r="B4" s="17">
        <f>表31!A6</f>
        <v>293062</v>
      </c>
    </row>
    <row r="5" ht="40.5" customHeight="1" spans="1:2">
      <c r="A5" s="18" t="s">
        <v>1511</v>
      </c>
      <c r="B5" s="18"/>
    </row>
    <row r="29" spans="17:17">
      <c r="Q29" s="19"/>
    </row>
  </sheetData>
  <mergeCells count="2">
    <mergeCell ref="A1:B1"/>
    <mergeCell ref="A5:B5"/>
  </mergeCells>
  <pageMargins left="0.75" right="0.75" top="1" bottom="1" header="0.511805555555556" footer="0.511805555555556"/>
  <pageSetup paperSize="9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Q29"/>
  <sheetViews>
    <sheetView zoomScale="130" zoomScaleNormal="130" workbookViewId="0">
      <selection activeCell="B11" sqref="B11"/>
    </sheetView>
  </sheetViews>
  <sheetFormatPr defaultColWidth="18.5" defaultRowHeight="13.5"/>
  <cols>
    <col min="1" max="2" width="45.625" style="13" customWidth="1"/>
    <col min="3" max="16370" width="18.5" style="13" customWidth="1"/>
    <col min="16371" max="16384" width="18.5" style="12"/>
  </cols>
  <sheetData>
    <row r="1" s="12" customFormat="1" ht="30" customHeight="1" spans="1:2">
      <c r="A1" s="4" t="s">
        <v>1512</v>
      </c>
      <c r="B1" s="4"/>
    </row>
    <row r="2" s="12" customFormat="1" ht="24.95" customHeight="1" spans="1:2">
      <c r="A2" s="14"/>
      <c r="B2" s="15" t="s">
        <v>61</v>
      </c>
    </row>
    <row r="3" s="12" customFormat="1" ht="32.25" customHeight="1" spans="1:2">
      <c r="A3" s="16" t="s">
        <v>1509</v>
      </c>
      <c r="B3" s="16" t="s">
        <v>1491</v>
      </c>
    </row>
    <row r="4" s="12" customFormat="1" ht="32.25" customHeight="1" spans="1:2">
      <c r="A4" s="8" t="s">
        <v>1513</v>
      </c>
      <c r="B4" s="17">
        <f>表32!A6</f>
        <v>274032</v>
      </c>
    </row>
    <row r="5" ht="40.5" customHeight="1" spans="1:2">
      <c r="A5" s="18" t="s">
        <v>1511</v>
      </c>
      <c r="B5" s="18"/>
    </row>
    <row r="29" spans="17:17">
      <c r="Q29" s="19"/>
    </row>
  </sheetData>
  <mergeCells count="2">
    <mergeCell ref="A1:B1"/>
    <mergeCell ref="A5:B5"/>
  </mergeCells>
  <pageMargins left="0.75" right="0.75" top="1" bottom="1" header="0.511805555555556" footer="0.511805555555556"/>
  <pageSetup paperSize="9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Q43"/>
  <sheetViews>
    <sheetView workbookViewId="0">
      <selection activeCell="B11" sqref="B11"/>
    </sheetView>
  </sheetViews>
  <sheetFormatPr defaultColWidth="9" defaultRowHeight="14.25"/>
  <cols>
    <col min="1" max="1" width="57.375" style="3" customWidth="1"/>
    <col min="2" max="2" width="29.625" style="3" customWidth="1"/>
    <col min="3" max="16379" width="9" style="3"/>
  </cols>
  <sheetData>
    <row r="1" s="1" customFormat="1" ht="30" customHeight="1" spans="1:2">
      <c r="A1" s="4" t="s">
        <v>60</v>
      </c>
      <c r="B1" s="4"/>
    </row>
    <row r="2" s="2" customFormat="1" ht="18" customHeight="1" spans="1:251">
      <c r="A2" s="5"/>
      <c r="B2" s="6" t="s">
        <v>61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</row>
    <row r="3" s="2" customFormat="1" ht="88.5" customHeight="1" spans="1:251">
      <c r="A3" s="7" t="s">
        <v>1228</v>
      </c>
      <c r="B3" s="7" t="s">
        <v>64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</row>
    <row r="4" s="2" customFormat="1" ht="88.5" customHeight="1" spans="1:251">
      <c r="A4" s="8" t="s">
        <v>1514</v>
      </c>
      <c r="B4" s="8">
        <v>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</row>
    <row r="5" s="2" customFormat="1" ht="88.5" customHeight="1" spans="1:251">
      <c r="A5" s="9" t="s">
        <v>1515</v>
      </c>
      <c r="B5" s="10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</row>
    <row r="6" s="2" customFormat="1" ht="20.1" customHeight="1"/>
    <row r="7" s="2" customFormat="1" ht="20.1" customHeight="1"/>
    <row r="8" s="2" customFormat="1" ht="20.1" customHeight="1"/>
    <row r="9" s="2" customFormat="1" ht="20.1" customHeight="1"/>
    <row r="10" s="2" customFormat="1" ht="20.1" customHeight="1"/>
    <row r="11" s="2" customFormat="1" ht="20.1" customHeight="1"/>
    <row r="12" s="2" customFormat="1" ht="20.1" customHeight="1"/>
    <row r="13" s="2" customFormat="1" ht="20.1" customHeight="1"/>
    <row r="14" s="2" customFormat="1" ht="20.1" customHeight="1"/>
    <row r="15" s="2" customFormat="1" ht="20.1" customHeight="1"/>
    <row r="16" s="2" customFormat="1" ht="20.1" customHeight="1"/>
    <row r="17" s="2" customFormat="1" ht="20.1" customHeight="1"/>
    <row r="18" s="2" customFormat="1" ht="20.1" customHeight="1"/>
    <row r="19" s="2" customFormat="1" ht="20.1" customHeight="1"/>
    <row r="20" s="2" customFormat="1" ht="20.1" customHeight="1"/>
    <row r="21" s="2" customFormat="1" ht="20.1" customHeight="1"/>
    <row r="22" s="2" customFormat="1" ht="20.1" customHeight="1"/>
    <row r="23" s="2" customFormat="1" ht="20.1" customHeight="1"/>
    <row r="24" s="2" customFormat="1" ht="20.1" customHeight="1"/>
    <row r="25" s="2" customFormat="1" ht="20.1" customHeight="1"/>
    <row r="26" s="2" customFormat="1" ht="20.1" customHeight="1"/>
    <row r="27" s="2" customFormat="1" ht="20.1" customHeight="1"/>
    <row r="28" s="2" customFormat="1" ht="20.1" customHeight="1"/>
    <row r="29" s="2" customFormat="1" ht="20.1" customHeight="1"/>
    <row r="30" s="2" customFormat="1" ht="20.1" customHeight="1" spans="17:17">
      <c r="Q30" s="11"/>
    </row>
    <row r="31" s="2" customFormat="1" ht="20.1" customHeight="1"/>
    <row r="32" s="2" customFormat="1" ht="20.1" customHeight="1"/>
    <row r="33" s="2" customFormat="1" ht="20.1" customHeight="1"/>
    <row r="34" s="2" customFormat="1" ht="20.1" customHeight="1"/>
    <row r="35" s="2" customFormat="1" ht="20.1" customHeight="1"/>
    <row r="36" s="2" customFormat="1" ht="20.1" customHeight="1"/>
    <row r="37" s="2" customFormat="1" ht="20.1" customHeight="1"/>
    <row r="38" s="2" customFormat="1" ht="20.1" customHeight="1"/>
    <row r="39" s="2" customFormat="1" ht="20.1" customHeight="1"/>
    <row r="40" s="2" customFormat="1" ht="20.1" customHeight="1" spans="1:2">
      <c r="A40" s="3"/>
      <c r="B40" s="3"/>
    </row>
    <row r="41" s="2" customFormat="1" ht="20.1" customHeight="1" spans="1:2">
      <c r="A41" s="3"/>
      <c r="B41" s="3"/>
    </row>
    <row r="42" s="3" customFormat="1"/>
    <row r="43" s="3" customFormat="1"/>
  </sheetData>
  <mergeCells count="2">
    <mergeCell ref="A1:B1"/>
    <mergeCell ref="A5:B5"/>
  </mergeCells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O105"/>
  <sheetViews>
    <sheetView topLeftCell="A16" workbookViewId="0">
      <selection activeCell="A24" sqref="$A24:$XFD24"/>
    </sheetView>
  </sheetViews>
  <sheetFormatPr defaultColWidth="9" defaultRowHeight="23.1" customHeight="1"/>
  <cols>
    <col min="1" max="1" width="49.5" style="250" customWidth="1"/>
    <col min="2" max="2" width="12.625" style="250" customWidth="1"/>
    <col min="3" max="3" width="43.375" style="250" customWidth="1"/>
    <col min="4" max="4" width="10.625" style="250" customWidth="1"/>
    <col min="5" max="5" width="9.25" style="250" customWidth="1"/>
    <col min="6" max="16384" width="9" style="250"/>
  </cols>
  <sheetData>
    <row r="1" s="248" customFormat="1" ht="30" customHeight="1" spans="1:4">
      <c r="A1" s="228" t="s">
        <v>8</v>
      </c>
      <c r="B1" s="228"/>
      <c r="C1" s="228"/>
      <c r="D1" s="228"/>
    </row>
    <row r="2" s="249" customFormat="1" customHeight="1" spans="1:249">
      <c r="A2" s="251"/>
      <c r="B2" s="252"/>
      <c r="C2" s="252"/>
      <c r="D2" s="253" t="s">
        <v>61</v>
      </c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</row>
    <row r="3" s="249" customFormat="1" customHeight="1" spans="1:249">
      <c r="A3" s="254" t="s">
        <v>62</v>
      </c>
      <c r="B3" s="255"/>
      <c r="C3" s="254" t="s">
        <v>152</v>
      </c>
      <c r="D3" s="255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</row>
    <row r="4" s="249" customFormat="1" customHeight="1" spans="1:249">
      <c r="A4" s="256" t="s">
        <v>63</v>
      </c>
      <c r="B4" s="256" t="s">
        <v>64</v>
      </c>
      <c r="C4" s="256" t="s">
        <v>153</v>
      </c>
      <c r="D4" s="256" t="s">
        <v>64</v>
      </c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</row>
    <row r="5" s="249" customFormat="1" customHeight="1" spans="1:249">
      <c r="A5" s="211" t="s">
        <v>65</v>
      </c>
      <c r="B5" s="212">
        <v>86430</v>
      </c>
      <c r="C5" s="211" t="s">
        <v>154</v>
      </c>
      <c r="D5" s="212">
        <v>450079</v>
      </c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</row>
    <row r="6" s="249" customFormat="1" customHeight="1" spans="1:249">
      <c r="A6" s="211" t="s">
        <v>66</v>
      </c>
      <c r="B6" s="212">
        <v>329758</v>
      </c>
      <c r="C6" s="211" t="s">
        <v>155</v>
      </c>
      <c r="D6" s="212">
        <v>4317</v>
      </c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</row>
    <row r="7" s="249" customFormat="1" customHeight="1" spans="1:249">
      <c r="A7" s="211" t="s">
        <v>67</v>
      </c>
      <c r="B7" s="214">
        <v>329758</v>
      </c>
      <c r="C7" s="211" t="s">
        <v>156</v>
      </c>
      <c r="D7" s="214">
        <v>4317</v>
      </c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</row>
    <row r="8" s="249" customFormat="1" customHeight="1" spans="1:249">
      <c r="A8" s="211" t="s">
        <v>68</v>
      </c>
      <c r="B8" s="214">
        <v>5831</v>
      </c>
      <c r="C8" s="213" t="s">
        <v>157</v>
      </c>
      <c r="D8" s="214">
        <v>0</v>
      </c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</row>
    <row r="9" s="249" customFormat="1" customHeight="1" spans="1:249">
      <c r="A9" s="213" t="s">
        <v>69</v>
      </c>
      <c r="B9" s="214">
        <v>780</v>
      </c>
      <c r="C9" s="213" t="s">
        <v>158</v>
      </c>
      <c r="D9" s="214">
        <v>4317</v>
      </c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</row>
    <row r="10" s="249" customFormat="1" customHeight="1" spans="1:249">
      <c r="A10" s="213" t="s">
        <v>70</v>
      </c>
      <c r="B10" s="214">
        <v>867</v>
      </c>
      <c r="C10" s="211" t="s">
        <v>159</v>
      </c>
      <c r="D10" s="214">
        <v>0</v>
      </c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</row>
    <row r="11" s="249" customFormat="1" customHeight="1" spans="1:249">
      <c r="A11" s="213" t="s">
        <v>71</v>
      </c>
      <c r="B11" s="214">
        <v>2046</v>
      </c>
      <c r="C11" s="211" t="s">
        <v>160</v>
      </c>
      <c r="D11" s="214">
        <v>0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</row>
    <row r="12" s="249" customFormat="1" customHeight="1" spans="1:249">
      <c r="A12" s="213" t="s">
        <v>72</v>
      </c>
      <c r="B12" s="214">
        <v>12</v>
      </c>
      <c r="C12" s="211" t="s">
        <v>161</v>
      </c>
      <c r="D12" s="214">
        <v>0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</row>
    <row r="13" s="249" customFormat="1" customHeight="1" spans="1:249">
      <c r="A13" s="213" t="s">
        <v>73</v>
      </c>
      <c r="B13" s="214">
        <v>1208</v>
      </c>
      <c r="C13" s="213"/>
      <c r="D13" s="214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</row>
    <row r="14" s="249" customFormat="1" customHeight="1" spans="1:249">
      <c r="A14" s="213" t="s">
        <v>74</v>
      </c>
      <c r="B14" s="214">
        <v>918</v>
      </c>
      <c r="C14" s="213"/>
      <c r="D14" s="214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</row>
    <row r="15" s="249" customFormat="1" customHeight="1" spans="1:249">
      <c r="A15" s="211" t="s">
        <v>75</v>
      </c>
      <c r="B15" s="214">
        <v>276827</v>
      </c>
      <c r="C15" s="213"/>
      <c r="D15" s="214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</row>
    <row r="16" s="249" customFormat="1" customHeight="1" spans="1:249">
      <c r="A16" s="213" t="s">
        <v>76</v>
      </c>
      <c r="B16" s="214">
        <v>82703</v>
      </c>
      <c r="C16" s="213"/>
      <c r="D16" s="214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</row>
    <row r="17" s="249" customFormat="1" customHeight="1" spans="1:249">
      <c r="A17" s="213" t="s">
        <v>77</v>
      </c>
      <c r="B17" s="214">
        <v>28753</v>
      </c>
      <c r="C17" s="213"/>
      <c r="D17" s="214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</row>
    <row r="18" s="249" customFormat="1" customHeight="1" spans="1:249">
      <c r="A18" s="213" t="s">
        <v>78</v>
      </c>
      <c r="B18" s="214">
        <v>8000</v>
      </c>
      <c r="C18" s="213"/>
      <c r="D18" s="214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</row>
    <row r="19" s="249" customFormat="1" customHeight="1" spans="1:249">
      <c r="A19" s="213" t="s">
        <v>79</v>
      </c>
      <c r="B19" s="214">
        <v>8632</v>
      </c>
      <c r="C19" s="213"/>
      <c r="D19" s="214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</row>
    <row r="20" s="249" customFormat="1" customHeight="1" spans="1:249">
      <c r="A20" s="213" t="s">
        <v>80</v>
      </c>
      <c r="B20" s="214">
        <v>89</v>
      </c>
      <c r="C20" s="213"/>
      <c r="D20" s="214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</row>
    <row r="21" s="249" customFormat="1" customHeight="1" spans="1:249">
      <c r="A21" s="213" t="s">
        <v>81</v>
      </c>
      <c r="B21" s="214">
        <v>4867</v>
      </c>
      <c r="C21" s="213"/>
      <c r="D21" s="214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</row>
    <row r="22" s="249" customFormat="1" customHeight="1" spans="1:249">
      <c r="A22" s="213" t="s">
        <v>82</v>
      </c>
      <c r="B22" s="214">
        <v>3847</v>
      </c>
      <c r="C22" s="213"/>
      <c r="D22" s="214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0"/>
      <c r="AL22" s="250"/>
      <c r="AM22" s="250"/>
      <c r="AN22" s="250"/>
      <c r="AO22" s="250"/>
      <c r="AP22" s="250"/>
      <c r="AQ22" s="250"/>
      <c r="AR22" s="250"/>
      <c r="AS22" s="250"/>
      <c r="AT22" s="250"/>
      <c r="AU22" s="250"/>
      <c r="AV22" s="250"/>
      <c r="AW22" s="250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50"/>
      <c r="BJ22" s="250"/>
      <c r="BK22" s="250"/>
      <c r="BL22" s="250"/>
      <c r="BM22" s="250"/>
      <c r="BN22" s="250"/>
      <c r="BO22" s="250"/>
      <c r="BP22" s="250"/>
      <c r="BQ22" s="250"/>
      <c r="BR22" s="250"/>
      <c r="BS22" s="250"/>
      <c r="BT22" s="250"/>
      <c r="BU22" s="250"/>
      <c r="BV22" s="250"/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50"/>
      <c r="CH22" s="250"/>
      <c r="CI22" s="250"/>
      <c r="CJ22" s="250"/>
      <c r="CK22" s="250"/>
      <c r="CL22" s="250"/>
      <c r="CM22" s="250"/>
      <c r="CN22" s="250"/>
      <c r="CO22" s="250"/>
      <c r="CP22" s="250"/>
      <c r="CQ22" s="250"/>
      <c r="CR22" s="250"/>
      <c r="CS22" s="250"/>
      <c r="CT22" s="250"/>
      <c r="CU22" s="250"/>
      <c r="CV22" s="250"/>
      <c r="CW22" s="250"/>
      <c r="CX22" s="250"/>
      <c r="CY22" s="250"/>
      <c r="CZ22" s="250"/>
      <c r="DA22" s="250"/>
      <c r="DB22" s="250"/>
      <c r="DC22" s="250"/>
      <c r="DD22" s="250"/>
      <c r="DE22" s="250"/>
      <c r="DF22" s="250"/>
      <c r="DG22" s="250"/>
      <c r="DH22" s="250"/>
      <c r="DI22" s="250"/>
      <c r="DJ22" s="250"/>
      <c r="DK22" s="250"/>
      <c r="DL22" s="250"/>
      <c r="DM22" s="250"/>
      <c r="DN22" s="250"/>
      <c r="DO22" s="250"/>
      <c r="DP22" s="250"/>
      <c r="DQ22" s="250"/>
      <c r="DR22" s="250"/>
      <c r="DS22" s="250"/>
      <c r="DT22" s="250"/>
      <c r="DU22" s="250"/>
      <c r="DV22" s="250"/>
      <c r="DW22" s="250"/>
      <c r="DX22" s="250"/>
      <c r="DY22" s="250"/>
      <c r="DZ22" s="250"/>
      <c r="EA22" s="250"/>
      <c r="EB22" s="250"/>
      <c r="EC22" s="250"/>
      <c r="ED22" s="250"/>
      <c r="EE22" s="250"/>
      <c r="EF22" s="250"/>
      <c r="EG22" s="250"/>
      <c r="EH22" s="250"/>
      <c r="EI22" s="250"/>
      <c r="EJ22" s="250"/>
      <c r="EK22" s="250"/>
      <c r="EL22" s="250"/>
      <c r="EM22" s="250"/>
      <c r="EN22" s="250"/>
      <c r="EO22" s="250"/>
      <c r="EP22" s="250"/>
      <c r="EQ22" s="250"/>
      <c r="ER22" s="250"/>
      <c r="ES22" s="250"/>
      <c r="ET22" s="250"/>
      <c r="EU22" s="250"/>
      <c r="EV22" s="250"/>
      <c r="EW22" s="250"/>
      <c r="EX22" s="250"/>
      <c r="EY22" s="250"/>
      <c r="EZ22" s="250"/>
      <c r="FA22" s="250"/>
      <c r="FB22" s="250"/>
      <c r="FC22" s="250"/>
      <c r="FD22" s="250"/>
      <c r="FE22" s="250"/>
      <c r="FF22" s="250"/>
      <c r="FG22" s="250"/>
      <c r="FH22" s="250"/>
      <c r="FI22" s="250"/>
      <c r="FJ22" s="250"/>
      <c r="FK22" s="250"/>
      <c r="FL22" s="250"/>
      <c r="FM22" s="250"/>
      <c r="FN22" s="250"/>
      <c r="FO22" s="250"/>
      <c r="FP22" s="250"/>
      <c r="FQ22" s="250"/>
      <c r="FR22" s="250"/>
      <c r="FS22" s="250"/>
      <c r="FT22" s="250"/>
      <c r="FU22" s="250"/>
      <c r="FV22" s="250"/>
      <c r="FW22" s="250"/>
      <c r="FX22" s="250"/>
      <c r="FY22" s="250"/>
      <c r="FZ22" s="250"/>
      <c r="GA22" s="250"/>
      <c r="GB22" s="250"/>
      <c r="GC22" s="250"/>
      <c r="GD22" s="250"/>
      <c r="GE22" s="250"/>
      <c r="GF22" s="250"/>
      <c r="GG22" s="250"/>
      <c r="GH22" s="250"/>
      <c r="GI22" s="250"/>
      <c r="GJ22" s="250"/>
      <c r="GK22" s="250"/>
      <c r="GL22" s="250"/>
      <c r="GM22" s="250"/>
      <c r="GN22" s="250"/>
      <c r="GO22" s="250"/>
      <c r="GP22" s="250"/>
      <c r="GQ22" s="250"/>
      <c r="GR22" s="250"/>
      <c r="GS22" s="250"/>
      <c r="GT22" s="250"/>
      <c r="GU22" s="250"/>
      <c r="GV22" s="250"/>
      <c r="GW22" s="250"/>
      <c r="GX22" s="250"/>
      <c r="GY22" s="250"/>
      <c r="GZ22" s="250"/>
      <c r="HA22" s="250"/>
      <c r="HB22" s="250"/>
      <c r="HC22" s="250"/>
      <c r="HD22" s="250"/>
      <c r="HE22" s="250"/>
      <c r="HF22" s="250"/>
      <c r="HG22" s="250"/>
      <c r="HH22" s="250"/>
      <c r="HI22" s="250"/>
      <c r="HJ22" s="250"/>
      <c r="HK22" s="250"/>
      <c r="HL22" s="250"/>
      <c r="HM22" s="250"/>
      <c r="HN22" s="250"/>
      <c r="HO22" s="250"/>
      <c r="HP22" s="250"/>
      <c r="HQ22" s="250"/>
      <c r="HR22" s="250"/>
      <c r="HS22" s="250"/>
      <c r="HT22" s="250"/>
      <c r="HU22" s="250"/>
      <c r="HV22" s="250"/>
      <c r="HW22" s="250"/>
      <c r="HX22" s="250"/>
      <c r="HY22" s="250"/>
      <c r="HZ22" s="250"/>
      <c r="IA22" s="250"/>
      <c r="IB22" s="250"/>
      <c r="IC22" s="250"/>
      <c r="ID22" s="250"/>
      <c r="IE22" s="250"/>
      <c r="IF22" s="250"/>
      <c r="IG22" s="250"/>
      <c r="IH22" s="250"/>
      <c r="II22" s="250"/>
      <c r="IJ22" s="250"/>
      <c r="IK22" s="250"/>
      <c r="IL22" s="250"/>
      <c r="IM22" s="250"/>
      <c r="IN22" s="250"/>
      <c r="IO22" s="250"/>
    </row>
    <row r="23" s="249" customFormat="1" customHeight="1" spans="1:249">
      <c r="A23" s="213" t="s">
        <v>83</v>
      </c>
      <c r="B23" s="214">
        <v>21239</v>
      </c>
      <c r="C23" s="213"/>
      <c r="D23" s="214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0"/>
      <c r="CA23" s="250"/>
      <c r="CB23" s="250"/>
      <c r="CC23" s="250"/>
      <c r="CD23" s="250"/>
      <c r="CE23" s="250"/>
      <c r="CF23" s="250"/>
      <c r="CG23" s="250"/>
      <c r="CH23" s="250"/>
      <c r="CI23" s="250"/>
      <c r="CJ23" s="250"/>
      <c r="CK23" s="250"/>
      <c r="CL23" s="250"/>
      <c r="CM23" s="250"/>
      <c r="CN23" s="250"/>
      <c r="CO23" s="250"/>
      <c r="CP23" s="250"/>
      <c r="CQ23" s="250"/>
      <c r="CR23" s="250"/>
      <c r="CS23" s="250"/>
      <c r="CT23" s="250"/>
      <c r="CU23" s="250"/>
      <c r="CV23" s="250"/>
      <c r="CW23" s="250"/>
      <c r="CX23" s="250"/>
      <c r="CY23" s="250"/>
      <c r="CZ23" s="250"/>
      <c r="DA23" s="250"/>
      <c r="DB23" s="250"/>
      <c r="DC23" s="250"/>
      <c r="DD23" s="250"/>
      <c r="DE23" s="250"/>
      <c r="DF23" s="250"/>
      <c r="DG23" s="250"/>
      <c r="DH23" s="250"/>
      <c r="DI23" s="250"/>
      <c r="DJ23" s="250"/>
      <c r="DK23" s="250"/>
      <c r="DL23" s="250"/>
      <c r="DM23" s="250"/>
      <c r="DN23" s="250"/>
      <c r="DO23" s="250"/>
      <c r="DP23" s="250"/>
      <c r="DQ23" s="250"/>
      <c r="DR23" s="250"/>
      <c r="DS23" s="250"/>
      <c r="DT23" s="250"/>
      <c r="DU23" s="250"/>
      <c r="DV23" s="250"/>
      <c r="DW23" s="250"/>
      <c r="DX23" s="250"/>
      <c r="DY23" s="250"/>
      <c r="DZ23" s="250"/>
      <c r="EA23" s="250"/>
      <c r="EB23" s="250"/>
      <c r="EC23" s="250"/>
      <c r="ED23" s="250"/>
      <c r="EE23" s="250"/>
      <c r="EF23" s="250"/>
      <c r="EG23" s="250"/>
      <c r="EH23" s="250"/>
      <c r="EI23" s="250"/>
      <c r="EJ23" s="250"/>
      <c r="EK23" s="250"/>
      <c r="EL23" s="250"/>
      <c r="EM23" s="250"/>
      <c r="EN23" s="250"/>
      <c r="EO23" s="250"/>
      <c r="EP23" s="250"/>
      <c r="EQ23" s="250"/>
      <c r="ER23" s="250"/>
      <c r="ES23" s="250"/>
      <c r="ET23" s="250"/>
      <c r="EU23" s="250"/>
      <c r="EV23" s="250"/>
      <c r="EW23" s="250"/>
      <c r="EX23" s="250"/>
      <c r="EY23" s="250"/>
      <c r="EZ23" s="250"/>
      <c r="FA23" s="250"/>
      <c r="FB23" s="250"/>
      <c r="FC23" s="250"/>
      <c r="FD23" s="250"/>
      <c r="FE23" s="250"/>
      <c r="FF23" s="250"/>
      <c r="FG23" s="250"/>
      <c r="FH23" s="250"/>
      <c r="FI23" s="250"/>
      <c r="FJ23" s="250"/>
      <c r="FK23" s="250"/>
      <c r="FL23" s="250"/>
      <c r="FM23" s="250"/>
      <c r="FN23" s="250"/>
      <c r="FO23" s="250"/>
      <c r="FP23" s="250"/>
      <c r="FQ23" s="250"/>
      <c r="FR23" s="250"/>
      <c r="FS23" s="250"/>
      <c r="FT23" s="250"/>
      <c r="FU23" s="250"/>
      <c r="FV23" s="250"/>
      <c r="FW23" s="250"/>
      <c r="FX23" s="250"/>
      <c r="FY23" s="250"/>
      <c r="FZ23" s="250"/>
      <c r="GA23" s="250"/>
      <c r="GB23" s="250"/>
      <c r="GC23" s="250"/>
      <c r="GD23" s="250"/>
      <c r="GE23" s="250"/>
      <c r="GF23" s="250"/>
      <c r="GG23" s="250"/>
      <c r="GH23" s="250"/>
      <c r="GI23" s="250"/>
      <c r="GJ23" s="250"/>
      <c r="GK23" s="250"/>
      <c r="GL23" s="250"/>
      <c r="GM23" s="250"/>
      <c r="GN23" s="250"/>
      <c r="GO23" s="250"/>
      <c r="GP23" s="250"/>
      <c r="GQ23" s="250"/>
      <c r="GR23" s="250"/>
      <c r="GS23" s="250"/>
      <c r="GT23" s="250"/>
      <c r="GU23" s="250"/>
      <c r="GV23" s="250"/>
      <c r="GW23" s="250"/>
      <c r="GX23" s="250"/>
      <c r="GY23" s="250"/>
      <c r="GZ23" s="250"/>
      <c r="HA23" s="250"/>
      <c r="HB23" s="250"/>
      <c r="HC23" s="250"/>
      <c r="HD23" s="250"/>
      <c r="HE23" s="250"/>
      <c r="HF23" s="250"/>
      <c r="HG23" s="250"/>
      <c r="HH23" s="250"/>
      <c r="HI23" s="250"/>
      <c r="HJ23" s="250"/>
      <c r="HK23" s="250"/>
      <c r="HL23" s="250"/>
      <c r="HM23" s="250"/>
      <c r="HN23" s="250"/>
      <c r="HO23" s="250"/>
      <c r="HP23" s="250"/>
      <c r="HQ23" s="250"/>
      <c r="HR23" s="250"/>
      <c r="HS23" s="250"/>
      <c r="HT23" s="250"/>
      <c r="HU23" s="250"/>
      <c r="HV23" s="250"/>
      <c r="HW23" s="250"/>
      <c r="HX23" s="250"/>
      <c r="HY23" s="250"/>
      <c r="HZ23" s="250"/>
      <c r="IA23" s="250"/>
      <c r="IB23" s="250"/>
      <c r="IC23" s="250"/>
      <c r="ID23" s="250"/>
      <c r="IE23" s="250"/>
      <c r="IF23" s="250"/>
      <c r="IG23" s="250"/>
      <c r="IH23" s="250"/>
      <c r="II23" s="250"/>
      <c r="IJ23" s="250"/>
      <c r="IK23" s="250"/>
      <c r="IL23" s="250"/>
      <c r="IM23" s="250"/>
      <c r="IN23" s="250"/>
      <c r="IO23" s="250"/>
    </row>
    <row r="24" s="249" customFormat="1" customHeight="1" spans="1:249">
      <c r="A24" s="213" t="s">
        <v>84</v>
      </c>
      <c r="B24" s="214">
        <v>2354</v>
      </c>
      <c r="C24" s="213"/>
      <c r="D24" s="214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0"/>
      <c r="AL24" s="250"/>
      <c r="AM24" s="250"/>
      <c r="AN24" s="250"/>
      <c r="AO24" s="250"/>
      <c r="AP24" s="250"/>
      <c r="AQ24" s="250"/>
      <c r="AR24" s="250"/>
      <c r="AS24" s="250"/>
      <c r="AT24" s="250"/>
      <c r="AU24" s="250"/>
      <c r="AV24" s="250"/>
      <c r="AW24" s="250"/>
      <c r="AX24" s="250"/>
      <c r="AY24" s="250"/>
      <c r="AZ24" s="250"/>
      <c r="BA24" s="250"/>
      <c r="BB24" s="250"/>
      <c r="BC24" s="250"/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0"/>
      <c r="CA24" s="250"/>
      <c r="CB24" s="250"/>
      <c r="CC24" s="250"/>
      <c r="CD24" s="250"/>
      <c r="CE24" s="250"/>
      <c r="CF24" s="250"/>
      <c r="CG24" s="250"/>
      <c r="CH24" s="250"/>
      <c r="CI24" s="250"/>
      <c r="CJ24" s="250"/>
      <c r="CK24" s="250"/>
      <c r="CL24" s="250"/>
      <c r="CM24" s="250"/>
      <c r="CN24" s="250"/>
      <c r="CO24" s="250"/>
      <c r="CP24" s="250"/>
      <c r="CQ24" s="250"/>
      <c r="CR24" s="250"/>
      <c r="CS24" s="250"/>
      <c r="CT24" s="250"/>
      <c r="CU24" s="250"/>
      <c r="CV24" s="250"/>
      <c r="CW24" s="250"/>
      <c r="CX24" s="250"/>
      <c r="CY24" s="250"/>
      <c r="CZ24" s="250"/>
      <c r="DA24" s="250"/>
      <c r="DB24" s="250"/>
      <c r="DC24" s="250"/>
      <c r="DD24" s="250"/>
      <c r="DE24" s="250"/>
      <c r="DF24" s="250"/>
      <c r="DG24" s="250"/>
      <c r="DH24" s="250"/>
      <c r="DI24" s="250"/>
      <c r="DJ24" s="250"/>
      <c r="DK24" s="250"/>
      <c r="DL24" s="250"/>
      <c r="DM24" s="250"/>
      <c r="DN24" s="250"/>
      <c r="DO24" s="250"/>
      <c r="DP24" s="250"/>
      <c r="DQ24" s="250"/>
      <c r="DR24" s="250"/>
      <c r="DS24" s="250"/>
      <c r="DT24" s="250"/>
      <c r="DU24" s="250"/>
      <c r="DV24" s="250"/>
      <c r="DW24" s="250"/>
      <c r="DX24" s="250"/>
      <c r="DY24" s="250"/>
      <c r="DZ24" s="250"/>
      <c r="EA24" s="250"/>
      <c r="EB24" s="250"/>
      <c r="EC24" s="250"/>
      <c r="ED24" s="250"/>
      <c r="EE24" s="250"/>
      <c r="EF24" s="250"/>
      <c r="EG24" s="250"/>
      <c r="EH24" s="250"/>
      <c r="EI24" s="250"/>
      <c r="EJ24" s="250"/>
      <c r="EK24" s="250"/>
      <c r="EL24" s="250"/>
      <c r="EM24" s="250"/>
      <c r="EN24" s="250"/>
      <c r="EO24" s="250"/>
      <c r="EP24" s="250"/>
      <c r="EQ24" s="250"/>
      <c r="ER24" s="250"/>
      <c r="ES24" s="250"/>
      <c r="ET24" s="250"/>
      <c r="EU24" s="250"/>
      <c r="EV24" s="250"/>
      <c r="EW24" s="250"/>
      <c r="EX24" s="250"/>
      <c r="EY24" s="250"/>
      <c r="EZ24" s="250"/>
      <c r="FA24" s="250"/>
      <c r="FB24" s="250"/>
      <c r="FC24" s="250"/>
      <c r="FD24" s="250"/>
      <c r="FE24" s="250"/>
      <c r="FF24" s="250"/>
      <c r="FG24" s="250"/>
      <c r="FH24" s="250"/>
      <c r="FI24" s="250"/>
      <c r="FJ24" s="250"/>
      <c r="FK24" s="250"/>
      <c r="FL24" s="250"/>
      <c r="FM24" s="250"/>
      <c r="FN24" s="250"/>
      <c r="FO24" s="250"/>
      <c r="FP24" s="250"/>
      <c r="FQ24" s="250"/>
      <c r="FR24" s="250"/>
      <c r="FS24" s="250"/>
      <c r="FT24" s="250"/>
      <c r="FU24" s="250"/>
      <c r="FV24" s="250"/>
      <c r="FW24" s="250"/>
      <c r="FX24" s="250"/>
      <c r="FY24" s="250"/>
      <c r="FZ24" s="250"/>
      <c r="GA24" s="250"/>
      <c r="GB24" s="250"/>
      <c r="GC24" s="250"/>
      <c r="GD24" s="250"/>
      <c r="GE24" s="250"/>
      <c r="GF24" s="250"/>
      <c r="GG24" s="250"/>
      <c r="GH24" s="250"/>
      <c r="GI24" s="250"/>
      <c r="GJ24" s="250"/>
      <c r="GK24" s="250"/>
      <c r="GL24" s="250"/>
      <c r="GM24" s="250"/>
      <c r="GN24" s="250"/>
      <c r="GO24" s="250"/>
      <c r="GP24" s="250"/>
      <c r="GQ24" s="250"/>
      <c r="GR24" s="250"/>
      <c r="GS24" s="250"/>
      <c r="GT24" s="250"/>
      <c r="GU24" s="250"/>
      <c r="GV24" s="250"/>
      <c r="GW24" s="250"/>
      <c r="GX24" s="250"/>
      <c r="GY24" s="250"/>
      <c r="GZ24" s="250"/>
      <c r="HA24" s="250"/>
      <c r="HB24" s="250"/>
      <c r="HC24" s="250"/>
      <c r="HD24" s="250"/>
      <c r="HE24" s="250"/>
      <c r="HF24" s="250"/>
      <c r="HG24" s="250"/>
      <c r="HH24" s="250"/>
      <c r="HI24" s="250"/>
      <c r="HJ24" s="250"/>
      <c r="HK24" s="250"/>
      <c r="HL24" s="250"/>
      <c r="HM24" s="250"/>
      <c r="HN24" s="250"/>
      <c r="HO24" s="250"/>
      <c r="HP24" s="250"/>
      <c r="HQ24" s="250"/>
      <c r="HR24" s="250"/>
      <c r="HS24" s="250"/>
      <c r="HT24" s="250"/>
      <c r="HU24" s="250"/>
      <c r="HV24" s="250"/>
      <c r="HW24" s="250"/>
      <c r="HX24" s="250"/>
      <c r="HY24" s="250"/>
      <c r="HZ24" s="250"/>
      <c r="IA24" s="250"/>
      <c r="IB24" s="250"/>
      <c r="IC24" s="250"/>
      <c r="ID24" s="250"/>
      <c r="IE24" s="250"/>
      <c r="IF24" s="250"/>
      <c r="IG24" s="250"/>
      <c r="IH24" s="250"/>
      <c r="II24" s="250"/>
      <c r="IJ24" s="250"/>
      <c r="IK24" s="250"/>
      <c r="IL24" s="250"/>
      <c r="IM24" s="250"/>
      <c r="IN24" s="250"/>
      <c r="IO24" s="250"/>
    </row>
    <row r="25" s="249" customFormat="1" customHeight="1" spans="1:249">
      <c r="A25" s="213" t="s">
        <v>85</v>
      </c>
      <c r="B25" s="214">
        <v>6242</v>
      </c>
      <c r="C25" s="213"/>
      <c r="D25" s="214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50"/>
      <c r="AO25" s="250"/>
      <c r="AP25" s="250"/>
      <c r="AQ25" s="250"/>
      <c r="AR25" s="250"/>
      <c r="AS25" s="250"/>
      <c r="AT25" s="250"/>
      <c r="AU25" s="250"/>
      <c r="AV25" s="250"/>
      <c r="AW25" s="250"/>
      <c r="AX25" s="250"/>
      <c r="AY25" s="250"/>
      <c r="AZ25" s="250"/>
      <c r="BA25" s="250"/>
      <c r="BB25" s="250"/>
      <c r="BC25" s="250"/>
      <c r="BD25" s="250"/>
      <c r="BE25" s="250"/>
      <c r="BF25" s="250"/>
      <c r="BG25" s="250"/>
      <c r="BH25" s="250"/>
      <c r="BI25" s="250"/>
      <c r="BJ25" s="250"/>
      <c r="BK25" s="250"/>
      <c r="BL25" s="250"/>
      <c r="BM25" s="250"/>
      <c r="BN25" s="250"/>
      <c r="BO25" s="250"/>
      <c r="BP25" s="250"/>
      <c r="BQ25" s="250"/>
      <c r="BR25" s="250"/>
      <c r="BS25" s="250"/>
      <c r="BT25" s="250"/>
      <c r="BU25" s="250"/>
      <c r="BV25" s="250"/>
      <c r="BW25" s="250"/>
      <c r="BX25" s="250"/>
      <c r="BY25" s="250"/>
      <c r="BZ25" s="250"/>
      <c r="CA25" s="250"/>
      <c r="CB25" s="250"/>
      <c r="CC25" s="250"/>
      <c r="CD25" s="250"/>
      <c r="CE25" s="250"/>
      <c r="CF25" s="250"/>
      <c r="CG25" s="250"/>
      <c r="CH25" s="250"/>
      <c r="CI25" s="250"/>
      <c r="CJ25" s="250"/>
      <c r="CK25" s="250"/>
      <c r="CL25" s="250"/>
      <c r="CM25" s="250"/>
      <c r="CN25" s="250"/>
      <c r="CO25" s="250"/>
      <c r="CP25" s="250"/>
      <c r="CQ25" s="250"/>
      <c r="CR25" s="250"/>
      <c r="CS25" s="250"/>
      <c r="CT25" s="250"/>
      <c r="CU25" s="250"/>
      <c r="CV25" s="250"/>
      <c r="CW25" s="250"/>
      <c r="CX25" s="250"/>
      <c r="CY25" s="250"/>
      <c r="CZ25" s="250"/>
      <c r="DA25" s="250"/>
      <c r="DB25" s="250"/>
      <c r="DC25" s="250"/>
      <c r="DD25" s="250"/>
      <c r="DE25" s="250"/>
      <c r="DF25" s="250"/>
      <c r="DG25" s="250"/>
      <c r="DH25" s="250"/>
      <c r="DI25" s="250"/>
      <c r="DJ25" s="250"/>
      <c r="DK25" s="250"/>
      <c r="DL25" s="250"/>
      <c r="DM25" s="250"/>
      <c r="DN25" s="250"/>
      <c r="DO25" s="250"/>
      <c r="DP25" s="250"/>
      <c r="DQ25" s="250"/>
      <c r="DR25" s="250"/>
      <c r="DS25" s="250"/>
      <c r="DT25" s="250"/>
      <c r="DU25" s="250"/>
      <c r="DV25" s="250"/>
      <c r="DW25" s="250"/>
      <c r="DX25" s="250"/>
      <c r="DY25" s="250"/>
      <c r="DZ25" s="250"/>
      <c r="EA25" s="250"/>
      <c r="EB25" s="250"/>
      <c r="EC25" s="250"/>
      <c r="ED25" s="250"/>
      <c r="EE25" s="250"/>
      <c r="EF25" s="250"/>
      <c r="EG25" s="250"/>
      <c r="EH25" s="250"/>
      <c r="EI25" s="250"/>
      <c r="EJ25" s="250"/>
      <c r="EK25" s="250"/>
      <c r="EL25" s="250"/>
      <c r="EM25" s="250"/>
      <c r="EN25" s="250"/>
      <c r="EO25" s="250"/>
      <c r="EP25" s="250"/>
      <c r="EQ25" s="250"/>
      <c r="ER25" s="250"/>
      <c r="ES25" s="250"/>
      <c r="ET25" s="250"/>
      <c r="EU25" s="250"/>
      <c r="EV25" s="250"/>
      <c r="EW25" s="250"/>
      <c r="EX25" s="250"/>
      <c r="EY25" s="250"/>
      <c r="EZ25" s="250"/>
      <c r="FA25" s="250"/>
      <c r="FB25" s="250"/>
      <c r="FC25" s="250"/>
      <c r="FD25" s="250"/>
      <c r="FE25" s="250"/>
      <c r="FF25" s="250"/>
      <c r="FG25" s="250"/>
      <c r="FH25" s="250"/>
      <c r="FI25" s="250"/>
      <c r="FJ25" s="250"/>
      <c r="FK25" s="250"/>
      <c r="FL25" s="250"/>
      <c r="FM25" s="250"/>
      <c r="FN25" s="250"/>
      <c r="FO25" s="250"/>
      <c r="FP25" s="250"/>
      <c r="FQ25" s="250"/>
      <c r="FR25" s="250"/>
      <c r="FS25" s="250"/>
      <c r="FT25" s="250"/>
      <c r="FU25" s="250"/>
      <c r="FV25" s="250"/>
      <c r="FW25" s="250"/>
      <c r="FX25" s="250"/>
      <c r="FY25" s="250"/>
      <c r="FZ25" s="250"/>
      <c r="GA25" s="250"/>
      <c r="GB25" s="250"/>
      <c r="GC25" s="250"/>
      <c r="GD25" s="250"/>
      <c r="GE25" s="250"/>
      <c r="GF25" s="250"/>
      <c r="GG25" s="250"/>
      <c r="GH25" s="250"/>
      <c r="GI25" s="250"/>
      <c r="GJ25" s="250"/>
      <c r="GK25" s="250"/>
      <c r="GL25" s="250"/>
      <c r="GM25" s="250"/>
      <c r="GN25" s="250"/>
      <c r="GO25" s="250"/>
      <c r="GP25" s="250"/>
      <c r="GQ25" s="250"/>
      <c r="GR25" s="250"/>
      <c r="GS25" s="250"/>
      <c r="GT25" s="250"/>
      <c r="GU25" s="250"/>
      <c r="GV25" s="250"/>
      <c r="GW25" s="250"/>
      <c r="GX25" s="250"/>
      <c r="GY25" s="250"/>
      <c r="GZ25" s="250"/>
      <c r="HA25" s="250"/>
      <c r="HB25" s="250"/>
      <c r="HC25" s="250"/>
      <c r="HD25" s="250"/>
      <c r="HE25" s="250"/>
      <c r="HF25" s="250"/>
      <c r="HG25" s="250"/>
      <c r="HH25" s="250"/>
      <c r="HI25" s="250"/>
      <c r="HJ25" s="250"/>
      <c r="HK25" s="250"/>
      <c r="HL25" s="250"/>
      <c r="HM25" s="250"/>
      <c r="HN25" s="250"/>
      <c r="HO25" s="250"/>
      <c r="HP25" s="250"/>
      <c r="HQ25" s="250"/>
      <c r="HR25" s="250"/>
      <c r="HS25" s="250"/>
      <c r="HT25" s="250"/>
      <c r="HU25" s="250"/>
      <c r="HV25" s="250"/>
      <c r="HW25" s="250"/>
      <c r="HX25" s="250"/>
      <c r="HY25" s="250"/>
      <c r="HZ25" s="250"/>
      <c r="IA25" s="250"/>
      <c r="IB25" s="250"/>
      <c r="IC25" s="250"/>
      <c r="ID25" s="250"/>
      <c r="IE25" s="250"/>
      <c r="IF25" s="250"/>
      <c r="IG25" s="250"/>
      <c r="IH25" s="250"/>
      <c r="II25" s="250"/>
      <c r="IJ25" s="250"/>
      <c r="IK25" s="250"/>
      <c r="IL25" s="250"/>
      <c r="IM25" s="250"/>
      <c r="IN25" s="250"/>
      <c r="IO25" s="250"/>
    </row>
    <row r="26" s="249" customFormat="1" customHeight="1" spans="1:249">
      <c r="A26" s="213" t="s">
        <v>86</v>
      </c>
      <c r="B26" s="214">
        <v>1048</v>
      </c>
      <c r="C26" s="213"/>
      <c r="D26" s="214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0"/>
      <c r="AL26" s="250"/>
      <c r="AM26" s="250"/>
      <c r="AN26" s="250"/>
      <c r="AO26" s="250"/>
      <c r="AP26" s="250"/>
      <c r="AQ26" s="250"/>
      <c r="AR26" s="250"/>
      <c r="AS26" s="250"/>
      <c r="AT26" s="250"/>
      <c r="AU26" s="250"/>
      <c r="AV26" s="250"/>
      <c r="AW26" s="250"/>
      <c r="AX26" s="250"/>
      <c r="AY26" s="250"/>
      <c r="AZ26" s="250"/>
      <c r="BA26" s="250"/>
      <c r="BB26" s="250"/>
      <c r="BC26" s="250"/>
      <c r="BD26" s="250"/>
      <c r="BE26" s="250"/>
      <c r="BF26" s="250"/>
      <c r="BG26" s="250"/>
      <c r="BH26" s="250"/>
      <c r="BI26" s="250"/>
      <c r="BJ26" s="250"/>
      <c r="BK26" s="250"/>
      <c r="BL26" s="250"/>
      <c r="BM26" s="250"/>
      <c r="BN26" s="250"/>
      <c r="BO26" s="250"/>
      <c r="BP26" s="250"/>
      <c r="BQ26" s="250"/>
      <c r="BR26" s="250"/>
      <c r="BS26" s="250"/>
      <c r="BT26" s="250"/>
      <c r="BU26" s="250"/>
      <c r="BV26" s="250"/>
      <c r="BW26" s="250"/>
      <c r="BX26" s="250"/>
      <c r="BY26" s="250"/>
      <c r="BZ26" s="250"/>
      <c r="CA26" s="250"/>
      <c r="CB26" s="250"/>
      <c r="CC26" s="250"/>
      <c r="CD26" s="250"/>
      <c r="CE26" s="250"/>
      <c r="CF26" s="250"/>
      <c r="CG26" s="250"/>
      <c r="CH26" s="250"/>
      <c r="CI26" s="250"/>
      <c r="CJ26" s="250"/>
      <c r="CK26" s="250"/>
      <c r="CL26" s="250"/>
      <c r="CM26" s="250"/>
      <c r="CN26" s="250"/>
      <c r="CO26" s="250"/>
      <c r="CP26" s="250"/>
      <c r="CQ26" s="250"/>
      <c r="CR26" s="250"/>
      <c r="CS26" s="250"/>
      <c r="CT26" s="250"/>
      <c r="CU26" s="250"/>
      <c r="CV26" s="250"/>
      <c r="CW26" s="250"/>
      <c r="CX26" s="250"/>
      <c r="CY26" s="250"/>
      <c r="CZ26" s="250"/>
      <c r="DA26" s="250"/>
      <c r="DB26" s="250"/>
      <c r="DC26" s="250"/>
      <c r="DD26" s="250"/>
      <c r="DE26" s="250"/>
      <c r="DF26" s="250"/>
      <c r="DG26" s="250"/>
      <c r="DH26" s="250"/>
      <c r="DI26" s="250"/>
      <c r="DJ26" s="250"/>
      <c r="DK26" s="250"/>
      <c r="DL26" s="250"/>
      <c r="DM26" s="250"/>
      <c r="DN26" s="250"/>
      <c r="DO26" s="250"/>
      <c r="DP26" s="250"/>
      <c r="DQ26" s="250"/>
      <c r="DR26" s="250"/>
      <c r="DS26" s="250"/>
      <c r="DT26" s="250"/>
      <c r="DU26" s="250"/>
      <c r="DV26" s="250"/>
      <c r="DW26" s="250"/>
      <c r="DX26" s="250"/>
      <c r="DY26" s="250"/>
      <c r="DZ26" s="250"/>
      <c r="EA26" s="250"/>
      <c r="EB26" s="250"/>
      <c r="EC26" s="250"/>
      <c r="ED26" s="250"/>
      <c r="EE26" s="250"/>
      <c r="EF26" s="250"/>
      <c r="EG26" s="250"/>
      <c r="EH26" s="250"/>
      <c r="EI26" s="250"/>
      <c r="EJ26" s="250"/>
      <c r="EK26" s="250"/>
      <c r="EL26" s="250"/>
      <c r="EM26" s="250"/>
      <c r="EN26" s="250"/>
      <c r="EO26" s="250"/>
      <c r="EP26" s="250"/>
      <c r="EQ26" s="250"/>
      <c r="ER26" s="250"/>
      <c r="ES26" s="250"/>
      <c r="ET26" s="250"/>
      <c r="EU26" s="250"/>
      <c r="EV26" s="250"/>
      <c r="EW26" s="250"/>
      <c r="EX26" s="250"/>
      <c r="EY26" s="250"/>
      <c r="EZ26" s="250"/>
      <c r="FA26" s="250"/>
      <c r="FB26" s="250"/>
      <c r="FC26" s="250"/>
      <c r="FD26" s="250"/>
      <c r="FE26" s="250"/>
      <c r="FF26" s="250"/>
      <c r="FG26" s="250"/>
      <c r="FH26" s="250"/>
      <c r="FI26" s="250"/>
      <c r="FJ26" s="250"/>
      <c r="FK26" s="250"/>
      <c r="FL26" s="250"/>
      <c r="FM26" s="250"/>
      <c r="FN26" s="250"/>
      <c r="FO26" s="250"/>
      <c r="FP26" s="250"/>
      <c r="FQ26" s="250"/>
      <c r="FR26" s="250"/>
      <c r="FS26" s="250"/>
      <c r="FT26" s="250"/>
      <c r="FU26" s="250"/>
      <c r="FV26" s="250"/>
      <c r="FW26" s="250"/>
      <c r="FX26" s="250"/>
      <c r="FY26" s="250"/>
      <c r="FZ26" s="250"/>
      <c r="GA26" s="250"/>
      <c r="GB26" s="250"/>
      <c r="GC26" s="250"/>
      <c r="GD26" s="250"/>
      <c r="GE26" s="250"/>
      <c r="GF26" s="250"/>
      <c r="GG26" s="250"/>
      <c r="GH26" s="250"/>
      <c r="GI26" s="250"/>
      <c r="GJ26" s="250"/>
      <c r="GK26" s="250"/>
      <c r="GL26" s="250"/>
      <c r="GM26" s="250"/>
      <c r="GN26" s="250"/>
      <c r="GO26" s="250"/>
      <c r="GP26" s="250"/>
      <c r="GQ26" s="250"/>
      <c r="GR26" s="250"/>
      <c r="GS26" s="250"/>
      <c r="GT26" s="250"/>
      <c r="GU26" s="250"/>
      <c r="GV26" s="250"/>
      <c r="GW26" s="250"/>
      <c r="GX26" s="250"/>
      <c r="GY26" s="250"/>
      <c r="GZ26" s="250"/>
      <c r="HA26" s="250"/>
      <c r="HB26" s="250"/>
      <c r="HC26" s="250"/>
      <c r="HD26" s="250"/>
      <c r="HE26" s="250"/>
      <c r="HF26" s="250"/>
      <c r="HG26" s="250"/>
      <c r="HH26" s="250"/>
      <c r="HI26" s="250"/>
      <c r="HJ26" s="250"/>
      <c r="HK26" s="250"/>
      <c r="HL26" s="250"/>
      <c r="HM26" s="250"/>
      <c r="HN26" s="250"/>
      <c r="HO26" s="250"/>
      <c r="HP26" s="250"/>
      <c r="HQ26" s="250"/>
      <c r="HR26" s="250"/>
      <c r="HS26" s="250"/>
      <c r="HT26" s="250"/>
      <c r="HU26" s="250"/>
      <c r="HV26" s="250"/>
      <c r="HW26" s="250"/>
      <c r="HX26" s="250"/>
      <c r="HY26" s="250"/>
      <c r="HZ26" s="250"/>
      <c r="IA26" s="250"/>
      <c r="IB26" s="250"/>
      <c r="IC26" s="250"/>
      <c r="ID26" s="250"/>
      <c r="IE26" s="250"/>
      <c r="IF26" s="250"/>
      <c r="IG26" s="250"/>
      <c r="IH26" s="250"/>
      <c r="II26" s="250"/>
      <c r="IJ26" s="250"/>
      <c r="IK26" s="250"/>
      <c r="IL26" s="250"/>
      <c r="IM26" s="250"/>
      <c r="IN26" s="250"/>
      <c r="IO26" s="250"/>
    </row>
    <row r="27" s="249" customFormat="1" customHeight="1" spans="1:249">
      <c r="A27" s="213" t="s">
        <v>87</v>
      </c>
      <c r="B27" s="214">
        <v>15100</v>
      </c>
      <c r="C27" s="213"/>
      <c r="D27" s="214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0"/>
      <c r="AY27" s="250"/>
      <c r="AZ27" s="250"/>
      <c r="BA27" s="250"/>
      <c r="BB27" s="250"/>
      <c r="BC27" s="250"/>
      <c r="BD27" s="250"/>
      <c r="BE27" s="250"/>
      <c r="BF27" s="250"/>
      <c r="BG27" s="250"/>
      <c r="BH27" s="250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T27" s="250"/>
      <c r="BU27" s="250"/>
      <c r="BV27" s="250"/>
      <c r="BW27" s="250"/>
      <c r="BX27" s="250"/>
      <c r="BY27" s="250"/>
      <c r="BZ27" s="250"/>
      <c r="CA27" s="250"/>
      <c r="CB27" s="250"/>
      <c r="CC27" s="250"/>
      <c r="CD27" s="250"/>
      <c r="CE27" s="250"/>
      <c r="CF27" s="250"/>
      <c r="CG27" s="250"/>
      <c r="CH27" s="250"/>
      <c r="CI27" s="250"/>
      <c r="CJ27" s="250"/>
      <c r="CK27" s="250"/>
      <c r="CL27" s="250"/>
      <c r="CM27" s="250"/>
      <c r="CN27" s="250"/>
      <c r="CO27" s="250"/>
      <c r="CP27" s="250"/>
      <c r="CQ27" s="250"/>
      <c r="CR27" s="250"/>
      <c r="CS27" s="250"/>
      <c r="CT27" s="250"/>
      <c r="CU27" s="250"/>
      <c r="CV27" s="250"/>
      <c r="CW27" s="250"/>
      <c r="CX27" s="250"/>
      <c r="CY27" s="250"/>
      <c r="CZ27" s="250"/>
      <c r="DA27" s="250"/>
      <c r="DB27" s="250"/>
      <c r="DC27" s="250"/>
      <c r="DD27" s="250"/>
      <c r="DE27" s="250"/>
      <c r="DF27" s="250"/>
      <c r="DG27" s="250"/>
      <c r="DH27" s="250"/>
      <c r="DI27" s="250"/>
      <c r="DJ27" s="250"/>
      <c r="DK27" s="250"/>
      <c r="DL27" s="250"/>
      <c r="DM27" s="250"/>
      <c r="DN27" s="250"/>
      <c r="DO27" s="250"/>
      <c r="DP27" s="250"/>
      <c r="DQ27" s="250"/>
      <c r="DR27" s="250"/>
      <c r="DS27" s="250"/>
      <c r="DT27" s="250"/>
      <c r="DU27" s="250"/>
      <c r="DV27" s="250"/>
      <c r="DW27" s="250"/>
      <c r="DX27" s="250"/>
      <c r="DY27" s="250"/>
      <c r="DZ27" s="250"/>
      <c r="EA27" s="250"/>
      <c r="EB27" s="250"/>
      <c r="EC27" s="250"/>
      <c r="ED27" s="250"/>
      <c r="EE27" s="250"/>
      <c r="EF27" s="250"/>
      <c r="EG27" s="250"/>
      <c r="EH27" s="250"/>
      <c r="EI27" s="250"/>
      <c r="EJ27" s="250"/>
      <c r="EK27" s="250"/>
      <c r="EL27" s="250"/>
      <c r="EM27" s="250"/>
      <c r="EN27" s="250"/>
      <c r="EO27" s="250"/>
      <c r="EP27" s="250"/>
      <c r="EQ27" s="250"/>
      <c r="ER27" s="250"/>
      <c r="ES27" s="250"/>
      <c r="ET27" s="250"/>
      <c r="EU27" s="250"/>
      <c r="EV27" s="250"/>
      <c r="EW27" s="250"/>
      <c r="EX27" s="250"/>
      <c r="EY27" s="250"/>
      <c r="EZ27" s="250"/>
      <c r="FA27" s="250"/>
      <c r="FB27" s="250"/>
      <c r="FC27" s="250"/>
      <c r="FD27" s="250"/>
      <c r="FE27" s="250"/>
      <c r="FF27" s="250"/>
      <c r="FG27" s="250"/>
      <c r="FH27" s="250"/>
      <c r="FI27" s="250"/>
      <c r="FJ27" s="250"/>
      <c r="FK27" s="250"/>
      <c r="FL27" s="250"/>
      <c r="FM27" s="250"/>
      <c r="FN27" s="250"/>
      <c r="FO27" s="250"/>
      <c r="FP27" s="250"/>
      <c r="FQ27" s="250"/>
      <c r="FR27" s="250"/>
      <c r="FS27" s="250"/>
      <c r="FT27" s="250"/>
      <c r="FU27" s="250"/>
      <c r="FV27" s="250"/>
      <c r="FW27" s="250"/>
      <c r="FX27" s="250"/>
      <c r="FY27" s="250"/>
      <c r="FZ27" s="250"/>
      <c r="GA27" s="250"/>
      <c r="GB27" s="250"/>
      <c r="GC27" s="250"/>
      <c r="GD27" s="250"/>
      <c r="GE27" s="250"/>
      <c r="GF27" s="250"/>
      <c r="GG27" s="250"/>
      <c r="GH27" s="250"/>
      <c r="GI27" s="250"/>
      <c r="GJ27" s="250"/>
      <c r="GK27" s="250"/>
      <c r="GL27" s="250"/>
      <c r="GM27" s="250"/>
      <c r="GN27" s="250"/>
      <c r="GO27" s="250"/>
      <c r="GP27" s="250"/>
      <c r="GQ27" s="250"/>
      <c r="GR27" s="250"/>
      <c r="GS27" s="250"/>
      <c r="GT27" s="250"/>
      <c r="GU27" s="250"/>
      <c r="GV27" s="250"/>
      <c r="GW27" s="250"/>
      <c r="GX27" s="250"/>
      <c r="GY27" s="250"/>
      <c r="GZ27" s="250"/>
      <c r="HA27" s="250"/>
      <c r="HB27" s="250"/>
      <c r="HC27" s="250"/>
      <c r="HD27" s="250"/>
      <c r="HE27" s="250"/>
      <c r="HF27" s="250"/>
      <c r="HG27" s="250"/>
      <c r="HH27" s="250"/>
      <c r="HI27" s="250"/>
      <c r="HJ27" s="250"/>
      <c r="HK27" s="250"/>
      <c r="HL27" s="250"/>
      <c r="HM27" s="250"/>
      <c r="HN27" s="250"/>
      <c r="HO27" s="250"/>
      <c r="HP27" s="250"/>
      <c r="HQ27" s="250"/>
      <c r="HR27" s="250"/>
      <c r="HS27" s="250"/>
      <c r="HT27" s="250"/>
      <c r="HU27" s="250"/>
      <c r="HV27" s="250"/>
      <c r="HW27" s="250"/>
      <c r="HX27" s="250"/>
      <c r="HY27" s="250"/>
      <c r="HZ27" s="250"/>
      <c r="IA27" s="250"/>
      <c r="IB27" s="250"/>
      <c r="IC27" s="250"/>
      <c r="ID27" s="250"/>
      <c r="IE27" s="250"/>
      <c r="IF27" s="250"/>
      <c r="IG27" s="250"/>
      <c r="IH27" s="250"/>
      <c r="II27" s="250"/>
      <c r="IJ27" s="250"/>
      <c r="IK27" s="250"/>
      <c r="IL27" s="250"/>
      <c r="IM27" s="250"/>
      <c r="IN27" s="250"/>
      <c r="IO27" s="250"/>
    </row>
    <row r="28" s="249" customFormat="1" customHeight="1" spans="1:249">
      <c r="A28" s="213" t="s">
        <v>88</v>
      </c>
      <c r="B28" s="214">
        <v>196</v>
      </c>
      <c r="C28" s="213"/>
      <c r="D28" s="214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0"/>
      <c r="AP28" s="250"/>
      <c r="AQ28" s="250"/>
      <c r="AR28" s="250"/>
      <c r="AS28" s="250"/>
      <c r="AT28" s="250"/>
      <c r="AU28" s="250"/>
      <c r="AV28" s="250"/>
      <c r="AW28" s="250"/>
      <c r="AX28" s="250"/>
      <c r="AY28" s="250"/>
      <c r="AZ28" s="250"/>
      <c r="BA28" s="250"/>
      <c r="BB28" s="250"/>
      <c r="BC28" s="250"/>
      <c r="BD28" s="250"/>
      <c r="BE28" s="250"/>
      <c r="BF28" s="250"/>
      <c r="BG28" s="250"/>
      <c r="BH28" s="250"/>
      <c r="BI28" s="250"/>
      <c r="BJ28" s="250"/>
      <c r="BK28" s="250"/>
      <c r="BL28" s="250"/>
      <c r="BM28" s="250"/>
      <c r="BN28" s="250"/>
      <c r="BO28" s="250"/>
      <c r="BP28" s="250"/>
      <c r="BQ28" s="250"/>
      <c r="BR28" s="250"/>
      <c r="BS28" s="250"/>
      <c r="BT28" s="250"/>
      <c r="BU28" s="250"/>
      <c r="BV28" s="250"/>
      <c r="BW28" s="250"/>
      <c r="BX28" s="250"/>
      <c r="BY28" s="250"/>
      <c r="BZ28" s="250"/>
      <c r="CA28" s="250"/>
      <c r="CB28" s="250"/>
      <c r="CC28" s="250"/>
      <c r="CD28" s="250"/>
      <c r="CE28" s="250"/>
      <c r="CF28" s="250"/>
      <c r="CG28" s="250"/>
      <c r="CH28" s="250"/>
      <c r="CI28" s="250"/>
      <c r="CJ28" s="250"/>
      <c r="CK28" s="250"/>
      <c r="CL28" s="250"/>
      <c r="CM28" s="250"/>
      <c r="CN28" s="250"/>
      <c r="CO28" s="250"/>
      <c r="CP28" s="250"/>
      <c r="CQ28" s="250"/>
      <c r="CR28" s="250"/>
      <c r="CS28" s="250"/>
      <c r="CT28" s="250"/>
      <c r="CU28" s="250"/>
      <c r="CV28" s="250"/>
      <c r="CW28" s="250"/>
      <c r="CX28" s="250"/>
      <c r="CY28" s="250"/>
      <c r="CZ28" s="250"/>
      <c r="DA28" s="250"/>
      <c r="DB28" s="250"/>
      <c r="DC28" s="250"/>
      <c r="DD28" s="250"/>
      <c r="DE28" s="250"/>
      <c r="DF28" s="250"/>
      <c r="DG28" s="250"/>
      <c r="DH28" s="250"/>
      <c r="DI28" s="250"/>
      <c r="DJ28" s="250"/>
      <c r="DK28" s="250"/>
      <c r="DL28" s="250"/>
      <c r="DM28" s="250"/>
      <c r="DN28" s="250"/>
      <c r="DO28" s="250"/>
      <c r="DP28" s="250"/>
      <c r="DQ28" s="250"/>
      <c r="DR28" s="250"/>
      <c r="DS28" s="250"/>
      <c r="DT28" s="250"/>
      <c r="DU28" s="250"/>
      <c r="DV28" s="250"/>
      <c r="DW28" s="250"/>
      <c r="DX28" s="250"/>
      <c r="DY28" s="250"/>
      <c r="DZ28" s="250"/>
      <c r="EA28" s="250"/>
      <c r="EB28" s="250"/>
      <c r="EC28" s="250"/>
      <c r="ED28" s="250"/>
      <c r="EE28" s="250"/>
      <c r="EF28" s="250"/>
      <c r="EG28" s="250"/>
      <c r="EH28" s="250"/>
      <c r="EI28" s="250"/>
      <c r="EJ28" s="250"/>
      <c r="EK28" s="250"/>
      <c r="EL28" s="250"/>
      <c r="EM28" s="250"/>
      <c r="EN28" s="250"/>
      <c r="EO28" s="250"/>
      <c r="EP28" s="250"/>
      <c r="EQ28" s="250"/>
      <c r="ER28" s="250"/>
      <c r="ES28" s="250"/>
      <c r="ET28" s="250"/>
      <c r="EU28" s="250"/>
      <c r="EV28" s="250"/>
      <c r="EW28" s="250"/>
      <c r="EX28" s="250"/>
      <c r="EY28" s="250"/>
      <c r="EZ28" s="250"/>
      <c r="FA28" s="250"/>
      <c r="FB28" s="250"/>
      <c r="FC28" s="250"/>
      <c r="FD28" s="250"/>
      <c r="FE28" s="250"/>
      <c r="FF28" s="250"/>
      <c r="FG28" s="250"/>
      <c r="FH28" s="250"/>
      <c r="FI28" s="250"/>
      <c r="FJ28" s="250"/>
      <c r="FK28" s="250"/>
      <c r="FL28" s="250"/>
      <c r="FM28" s="250"/>
      <c r="FN28" s="250"/>
      <c r="FO28" s="250"/>
      <c r="FP28" s="250"/>
      <c r="FQ28" s="250"/>
      <c r="FR28" s="250"/>
      <c r="FS28" s="250"/>
      <c r="FT28" s="250"/>
      <c r="FU28" s="250"/>
      <c r="FV28" s="250"/>
      <c r="FW28" s="250"/>
      <c r="FX28" s="250"/>
      <c r="FY28" s="250"/>
      <c r="FZ28" s="250"/>
      <c r="GA28" s="250"/>
      <c r="GB28" s="250"/>
      <c r="GC28" s="250"/>
      <c r="GD28" s="250"/>
      <c r="GE28" s="250"/>
      <c r="GF28" s="250"/>
      <c r="GG28" s="250"/>
      <c r="GH28" s="250"/>
      <c r="GI28" s="250"/>
      <c r="GJ28" s="250"/>
      <c r="GK28" s="250"/>
      <c r="GL28" s="250"/>
      <c r="GM28" s="250"/>
      <c r="GN28" s="250"/>
      <c r="GO28" s="250"/>
      <c r="GP28" s="250"/>
      <c r="GQ28" s="250"/>
      <c r="GR28" s="250"/>
      <c r="GS28" s="250"/>
      <c r="GT28" s="250"/>
      <c r="GU28" s="250"/>
      <c r="GV28" s="250"/>
      <c r="GW28" s="250"/>
      <c r="GX28" s="250"/>
      <c r="GY28" s="250"/>
      <c r="GZ28" s="250"/>
      <c r="HA28" s="250"/>
      <c r="HB28" s="250"/>
      <c r="HC28" s="250"/>
      <c r="HD28" s="250"/>
      <c r="HE28" s="250"/>
      <c r="HF28" s="250"/>
      <c r="HG28" s="250"/>
      <c r="HH28" s="250"/>
      <c r="HI28" s="250"/>
      <c r="HJ28" s="250"/>
      <c r="HK28" s="250"/>
      <c r="HL28" s="250"/>
      <c r="HM28" s="250"/>
      <c r="HN28" s="250"/>
      <c r="HO28" s="250"/>
      <c r="HP28" s="250"/>
      <c r="HQ28" s="250"/>
      <c r="HR28" s="250"/>
      <c r="HS28" s="250"/>
      <c r="HT28" s="250"/>
      <c r="HU28" s="250"/>
      <c r="HV28" s="250"/>
      <c r="HW28" s="250"/>
      <c r="HX28" s="250"/>
      <c r="HY28" s="250"/>
      <c r="HZ28" s="250"/>
      <c r="IA28" s="250"/>
      <c r="IB28" s="250"/>
      <c r="IC28" s="250"/>
      <c r="ID28" s="250"/>
      <c r="IE28" s="250"/>
      <c r="IF28" s="250"/>
      <c r="IG28" s="250"/>
      <c r="IH28" s="250"/>
      <c r="II28" s="250"/>
      <c r="IJ28" s="250"/>
      <c r="IK28" s="250"/>
      <c r="IL28" s="250"/>
      <c r="IM28" s="250"/>
      <c r="IN28" s="250"/>
      <c r="IO28" s="250"/>
    </row>
    <row r="29" s="249" customFormat="1" customHeight="1" spans="1:249">
      <c r="A29" s="213" t="s">
        <v>89</v>
      </c>
      <c r="B29" s="214">
        <v>32243</v>
      </c>
      <c r="C29" s="213"/>
      <c r="D29" s="214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  <c r="AA29" s="250"/>
      <c r="AB29" s="250"/>
      <c r="AC29" s="250"/>
      <c r="AD29" s="250"/>
      <c r="AE29" s="250"/>
      <c r="AF29" s="250"/>
      <c r="AG29" s="250"/>
      <c r="AH29" s="250"/>
      <c r="AI29" s="250"/>
      <c r="AJ29" s="250"/>
      <c r="AK29" s="250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0"/>
      <c r="AY29" s="250"/>
      <c r="AZ29" s="250"/>
      <c r="BA29" s="250"/>
      <c r="BB29" s="250"/>
      <c r="BC29" s="250"/>
      <c r="BD29" s="250"/>
      <c r="BE29" s="250"/>
      <c r="BF29" s="250"/>
      <c r="BG29" s="250"/>
      <c r="BH29" s="250"/>
      <c r="BI29" s="250"/>
      <c r="BJ29" s="250"/>
      <c r="BK29" s="250"/>
      <c r="BL29" s="250"/>
      <c r="BM29" s="250"/>
      <c r="BN29" s="250"/>
      <c r="BO29" s="250"/>
      <c r="BP29" s="250"/>
      <c r="BQ29" s="250"/>
      <c r="BR29" s="250"/>
      <c r="BS29" s="250"/>
      <c r="BT29" s="250"/>
      <c r="BU29" s="250"/>
      <c r="BV29" s="250"/>
      <c r="BW29" s="250"/>
      <c r="BX29" s="250"/>
      <c r="BY29" s="250"/>
      <c r="BZ29" s="250"/>
      <c r="CA29" s="250"/>
      <c r="CB29" s="250"/>
      <c r="CC29" s="250"/>
      <c r="CD29" s="250"/>
      <c r="CE29" s="250"/>
      <c r="CF29" s="250"/>
      <c r="CG29" s="250"/>
      <c r="CH29" s="250"/>
      <c r="CI29" s="250"/>
      <c r="CJ29" s="250"/>
      <c r="CK29" s="250"/>
      <c r="CL29" s="250"/>
      <c r="CM29" s="250"/>
      <c r="CN29" s="250"/>
      <c r="CO29" s="250"/>
      <c r="CP29" s="250"/>
      <c r="CQ29" s="250"/>
      <c r="CR29" s="250"/>
      <c r="CS29" s="250"/>
      <c r="CT29" s="250"/>
      <c r="CU29" s="250"/>
      <c r="CV29" s="250"/>
      <c r="CW29" s="250"/>
      <c r="CX29" s="250"/>
      <c r="CY29" s="250"/>
      <c r="CZ29" s="250"/>
      <c r="DA29" s="250"/>
      <c r="DB29" s="250"/>
      <c r="DC29" s="250"/>
      <c r="DD29" s="250"/>
      <c r="DE29" s="250"/>
      <c r="DF29" s="250"/>
      <c r="DG29" s="250"/>
      <c r="DH29" s="250"/>
      <c r="DI29" s="250"/>
      <c r="DJ29" s="250"/>
      <c r="DK29" s="250"/>
      <c r="DL29" s="250"/>
      <c r="DM29" s="250"/>
      <c r="DN29" s="250"/>
      <c r="DO29" s="250"/>
      <c r="DP29" s="250"/>
      <c r="DQ29" s="250"/>
      <c r="DR29" s="250"/>
      <c r="DS29" s="250"/>
      <c r="DT29" s="250"/>
      <c r="DU29" s="250"/>
      <c r="DV29" s="250"/>
      <c r="DW29" s="250"/>
      <c r="DX29" s="250"/>
      <c r="DY29" s="250"/>
      <c r="DZ29" s="250"/>
      <c r="EA29" s="250"/>
      <c r="EB29" s="250"/>
      <c r="EC29" s="250"/>
      <c r="ED29" s="250"/>
      <c r="EE29" s="250"/>
      <c r="EF29" s="250"/>
      <c r="EG29" s="250"/>
      <c r="EH29" s="250"/>
      <c r="EI29" s="250"/>
      <c r="EJ29" s="250"/>
      <c r="EK29" s="250"/>
      <c r="EL29" s="250"/>
      <c r="EM29" s="250"/>
      <c r="EN29" s="250"/>
      <c r="EO29" s="250"/>
      <c r="EP29" s="250"/>
      <c r="EQ29" s="250"/>
      <c r="ER29" s="250"/>
      <c r="ES29" s="250"/>
      <c r="ET29" s="250"/>
      <c r="EU29" s="250"/>
      <c r="EV29" s="250"/>
      <c r="EW29" s="250"/>
      <c r="EX29" s="250"/>
      <c r="EY29" s="250"/>
      <c r="EZ29" s="250"/>
      <c r="FA29" s="250"/>
      <c r="FB29" s="250"/>
      <c r="FC29" s="250"/>
      <c r="FD29" s="250"/>
      <c r="FE29" s="250"/>
      <c r="FF29" s="250"/>
      <c r="FG29" s="250"/>
      <c r="FH29" s="250"/>
      <c r="FI29" s="250"/>
      <c r="FJ29" s="250"/>
      <c r="FK29" s="250"/>
      <c r="FL29" s="250"/>
      <c r="FM29" s="250"/>
      <c r="FN29" s="250"/>
      <c r="FO29" s="250"/>
      <c r="FP29" s="250"/>
      <c r="FQ29" s="250"/>
      <c r="FR29" s="250"/>
      <c r="FS29" s="250"/>
      <c r="FT29" s="250"/>
      <c r="FU29" s="250"/>
      <c r="FV29" s="250"/>
      <c r="FW29" s="250"/>
      <c r="FX29" s="250"/>
      <c r="FY29" s="250"/>
      <c r="FZ29" s="250"/>
      <c r="GA29" s="250"/>
      <c r="GB29" s="250"/>
      <c r="GC29" s="250"/>
      <c r="GD29" s="250"/>
      <c r="GE29" s="250"/>
      <c r="GF29" s="250"/>
      <c r="GG29" s="250"/>
      <c r="GH29" s="250"/>
      <c r="GI29" s="250"/>
      <c r="GJ29" s="250"/>
      <c r="GK29" s="250"/>
      <c r="GL29" s="250"/>
      <c r="GM29" s="250"/>
      <c r="GN29" s="250"/>
      <c r="GO29" s="250"/>
      <c r="GP29" s="250"/>
      <c r="GQ29" s="250"/>
      <c r="GR29" s="250"/>
      <c r="GS29" s="250"/>
      <c r="GT29" s="250"/>
      <c r="GU29" s="250"/>
      <c r="GV29" s="250"/>
      <c r="GW29" s="250"/>
      <c r="GX29" s="250"/>
      <c r="GY29" s="250"/>
      <c r="GZ29" s="250"/>
      <c r="HA29" s="250"/>
      <c r="HB29" s="250"/>
      <c r="HC29" s="250"/>
      <c r="HD29" s="250"/>
      <c r="HE29" s="250"/>
      <c r="HF29" s="250"/>
      <c r="HG29" s="250"/>
      <c r="HH29" s="250"/>
      <c r="HI29" s="250"/>
      <c r="HJ29" s="250"/>
      <c r="HK29" s="250"/>
      <c r="HL29" s="250"/>
      <c r="HM29" s="250"/>
      <c r="HN29" s="250"/>
      <c r="HO29" s="250"/>
      <c r="HP29" s="250"/>
      <c r="HQ29" s="250"/>
      <c r="HR29" s="250"/>
      <c r="HS29" s="250"/>
      <c r="HT29" s="250"/>
      <c r="HU29" s="250"/>
      <c r="HV29" s="250"/>
      <c r="HW29" s="250"/>
      <c r="HX29" s="250"/>
      <c r="HY29" s="250"/>
      <c r="HZ29" s="250"/>
      <c r="IA29" s="250"/>
      <c r="IB29" s="250"/>
      <c r="IC29" s="250"/>
      <c r="ID29" s="250"/>
      <c r="IE29" s="250"/>
      <c r="IF29" s="250"/>
      <c r="IG29" s="250"/>
      <c r="IH29" s="250"/>
      <c r="II29" s="250"/>
      <c r="IJ29" s="250"/>
      <c r="IK29" s="250"/>
      <c r="IL29" s="250"/>
      <c r="IM29" s="250"/>
      <c r="IN29" s="250"/>
      <c r="IO29" s="250"/>
    </row>
    <row r="30" s="249" customFormat="1" customHeight="1" spans="1:249">
      <c r="A30" s="213" t="s">
        <v>90</v>
      </c>
      <c r="B30" s="214">
        <v>9761</v>
      </c>
      <c r="C30" s="213"/>
      <c r="D30" s="214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  <c r="EF30" s="250"/>
      <c r="EG30" s="250"/>
      <c r="EH30" s="250"/>
      <c r="EI30" s="250"/>
      <c r="EJ30" s="250"/>
      <c r="EK30" s="250"/>
      <c r="EL30" s="250"/>
      <c r="EM30" s="250"/>
      <c r="EN30" s="250"/>
      <c r="EO30" s="250"/>
      <c r="EP30" s="250"/>
      <c r="EQ30" s="250"/>
      <c r="ER30" s="250"/>
      <c r="ES30" s="250"/>
      <c r="ET30" s="250"/>
      <c r="EU30" s="250"/>
      <c r="EV30" s="250"/>
      <c r="EW30" s="250"/>
      <c r="EX30" s="250"/>
      <c r="EY30" s="250"/>
      <c r="EZ30" s="250"/>
      <c r="FA30" s="250"/>
      <c r="FB30" s="250"/>
      <c r="FC30" s="250"/>
      <c r="FD30" s="250"/>
      <c r="FE30" s="250"/>
      <c r="FF30" s="250"/>
      <c r="FG30" s="250"/>
      <c r="FH30" s="250"/>
      <c r="FI30" s="250"/>
      <c r="FJ30" s="250"/>
      <c r="FK30" s="250"/>
      <c r="FL30" s="250"/>
      <c r="FM30" s="250"/>
      <c r="FN30" s="250"/>
      <c r="FO30" s="250"/>
      <c r="FP30" s="250"/>
      <c r="FQ30" s="250"/>
      <c r="FR30" s="250"/>
      <c r="FS30" s="250"/>
      <c r="FT30" s="250"/>
      <c r="FU30" s="250"/>
      <c r="FV30" s="250"/>
      <c r="FW30" s="250"/>
      <c r="FX30" s="250"/>
      <c r="FY30" s="250"/>
      <c r="FZ30" s="250"/>
      <c r="GA30" s="250"/>
      <c r="GB30" s="250"/>
      <c r="GC30" s="250"/>
      <c r="GD30" s="250"/>
      <c r="GE30" s="250"/>
      <c r="GF30" s="250"/>
      <c r="GG30" s="250"/>
      <c r="GH30" s="250"/>
      <c r="GI30" s="250"/>
      <c r="GJ30" s="250"/>
      <c r="GK30" s="250"/>
      <c r="GL30" s="250"/>
      <c r="GM30" s="250"/>
      <c r="GN30" s="250"/>
      <c r="GO30" s="250"/>
      <c r="GP30" s="250"/>
      <c r="GQ30" s="250"/>
      <c r="GR30" s="250"/>
      <c r="GS30" s="250"/>
      <c r="GT30" s="250"/>
      <c r="GU30" s="250"/>
      <c r="GV30" s="250"/>
      <c r="GW30" s="250"/>
      <c r="GX30" s="250"/>
      <c r="GY30" s="250"/>
      <c r="GZ30" s="250"/>
      <c r="HA30" s="250"/>
      <c r="HB30" s="250"/>
      <c r="HC30" s="250"/>
      <c r="HD30" s="250"/>
      <c r="HE30" s="250"/>
      <c r="HF30" s="250"/>
      <c r="HG30" s="250"/>
      <c r="HH30" s="250"/>
      <c r="HI30" s="250"/>
      <c r="HJ30" s="250"/>
      <c r="HK30" s="250"/>
      <c r="HL30" s="250"/>
      <c r="HM30" s="250"/>
      <c r="HN30" s="250"/>
      <c r="HO30" s="250"/>
      <c r="HP30" s="250"/>
      <c r="HQ30" s="250"/>
      <c r="HR30" s="250"/>
      <c r="HS30" s="250"/>
      <c r="HT30" s="250"/>
      <c r="HU30" s="250"/>
      <c r="HV30" s="250"/>
      <c r="HW30" s="250"/>
      <c r="HX30" s="250"/>
      <c r="HY30" s="250"/>
      <c r="HZ30" s="250"/>
      <c r="IA30" s="250"/>
      <c r="IB30" s="250"/>
      <c r="IC30" s="250"/>
      <c r="ID30" s="250"/>
      <c r="IE30" s="250"/>
      <c r="IF30" s="250"/>
      <c r="IG30" s="250"/>
      <c r="IH30" s="250"/>
      <c r="II30" s="250"/>
      <c r="IJ30" s="250"/>
      <c r="IK30" s="250"/>
      <c r="IL30" s="250"/>
      <c r="IM30" s="250"/>
      <c r="IN30" s="250"/>
      <c r="IO30" s="250"/>
    </row>
    <row r="31" s="249" customFormat="1" customHeight="1" spans="1:249">
      <c r="A31" s="213" t="s">
        <v>91</v>
      </c>
      <c r="B31" s="214">
        <v>680</v>
      </c>
      <c r="C31" s="213"/>
      <c r="D31" s="214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  <c r="AA31" s="250"/>
      <c r="AB31" s="250"/>
      <c r="AC31" s="250"/>
      <c r="AD31" s="250"/>
      <c r="AE31" s="250"/>
      <c r="AF31" s="250"/>
      <c r="AG31" s="250"/>
      <c r="AH31" s="250"/>
      <c r="AI31" s="250"/>
      <c r="AJ31" s="250"/>
      <c r="AK31" s="250"/>
      <c r="AL31" s="250"/>
      <c r="AM31" s="250"/>
      <c r="AN31" s="250"/>
      <c r="AO31" s="250"/>
      <c r="AP31" s="250"/>
      <c r="AQ31" s="250"/>
      <c r="AR31" s="250"/>
      <c r="AS31" s="250"/>
      <c r="AT31" s="250"/>
      <c r="AU31" s="250"/>
      <c r="AV31" s="250"/>
      <c r="AW31" s="250"/>
      <c r="AX31" s="250"/>
      <c r="AY31" s="250"/>
      <c r="AZ31" s="250"/>
      <c r="BA31" s="250"/>
      <c r="BB31" s="250"/>
      <c r="BC31" s="250"/>
      <c r="BD31" s="250"/>
      <c r="BE31" s="250"/>
      <c r="BF31" s="250"/>
      <c r="BG31" s="250"/>
      <c r="BH31" s="250"/>
      <c r="BI31" s="250"/>
      <c r="BJ31" s="250"/>
      <c r="BK31" s="250"/>
      <c r="BL31" s="250"/>
      <c r="BM31" s="250"/>
      <c r="BN31" s="250"/>
      <c r="BO31" s="250"/>
      <c r="BP31" s="250"/>
      <c r="BQ31" s="250"/>
      <c r="BR31" s="250"/>
      <c r="BS31" s="250"/>
      <c r="BT31" s="250"/>
      <c r="BU31" s="250"/>
      <c r="BV31" s="250"/>
      <c r="BW31" s="250"/>
      <c r="BX31" s="250"/>
      <c r="BY31" s="250"/>
      <c r="BZ31" s="250"/>
      <c r="CA31" s="250"/>
      <c r="CB31" s="250"/>
      <c r="CC31" s="250"/>
      <c r="CD31" s="250"/>
      <c r="CE31" s="250"/>
      <c r="CF31" s="250"/>
      <c r="CG31" s="250"/>
      <c r="CH31" s="250"/>
      <c r="CI31" s="250"/>
      <c r="CJ31" s="250"/>
      <c r="CK31" s="250"/>
      <c r="CL31" s="250"/>
      <c r="CM31" s="250"/>
      <c r="CN31" s="250"/>
      <c r="CO31" s="250"/>
      <c r="CP31" s="250"/>
      <c r="CQ31" s="250"/>
      <c r="CR31" s="250"/>
      <c r="CS31" s="250"/>
      <c r="CT31" s="250"/>
      <c r="CU31" s="250"/>
      <c r="CV31" s="250"/>
      <c r="CW31" s="250"/>
      <c r="CX31" s="250"/>
      <c r="CY31" s="250"/>
      <c r="CZ31" s="250"/>
      <c r="DA31" s="250"/>
      <c r="DB31" s="250"/>
      <c r="DC31" s="250"/>
      <c r="DD31" s="250"/>
      <c r="DE31" s="250"/>
      <c r="DF31" s="250"/>
      <c r="DG31" s="250"/>
      <c r="DH31" s="250"/>
      <c r="DI31" s="250"/>
      <c r="DJ31" s="250"/>
      <c r="DK31" s="250"/>
      <c r="DL31" s="250"/>
      <c r="DM31" s="250"/>
      <c r="DN31" s="250"/>
      <c r="DO31" s="250"/>
      <c r="DP31" s="250"/>
      <c r="DQ31" s="250"/>
      <c r="DR31" s="250"/>
      <c r="DS31" s="250"/>
      <c r="DT31" s="250"/>
      <c r="DU31" s="250"/>
      <c r="DV31" s="250"/>
      <c r="DW31" s="250"/>
      <c r="DX31" s="250"/>
      <c r="DY31" s="250"/>
      <c r="DZ31" s="250"/>
      <c r="EA31" s="250"/>
      <c r="EB31" s="250"/>
      <c r="EC31" s="250"/>
      <c r="ED31" s="250"/>
      <c r="EE31" s="250"/>
      <c r="EF31" s="250"/>
      <c r="EG31" s="250"/>
      <c r="EH31" s="250"/>
      <c r="EI31" s="250"/>
      <c r="EJ31" s="250"/>
      <c r="EK31" s="250"/>
      <c r="EL31" s="250"/>
      <c r="EM31" s="250"/>
      <c r="EN31" s="250"/>
      <c r="EO31" s="250"/>
      <c r="EP31" s="250"/>
      <c r="EQ31" s="250"/>
      <c r="ER31" s="250"/>
      <c r="ES31" s="250"/>
      <c r="ET31" s="250"/>
      <c r="EU31" s="250"/>
      <c r="EV31" s="250"/>
      <c r="EW31" s="250"/>
      <c r="EX31" s="250"/>
      <c r="EY31" s="250"/>
      <c r="EZ31" s="250"/>
      <c r="FA31" s="250"/>
      <c r="FB31" s="250"/>
      <c r="FC31" s="250"/>
      <c r="FD31" s="250"/>
      <c r="FE31" s="250"/>
      <c r="FF31" s="250"/>
      <c r="FG31" s="250"/>
      <c r="FH31" s="250"/>
      <c r="FI31" s="250"/>
      <c r="FJ31" s="250"/>
      <c r="FK31" s="250"/>
      <c r="FL31" s="250"/>
      <c r="FM31" s="250"/>
      <c r="FN31" s="250"/>
      <c r="FO31" s="250"/>
      <c r="FP31" s="250"/>
      <c r="FQ31" s="250"/>
      <c r="FR31" s="250"/>
      <c r="FS31" s="250"/>
      <c r="FT31" s="250"/>
      <c r="FU31" s="250"/>
      <c r="FV31" s="250"/>
      <c r="FW31" s="250"/>
      <c r="FX31" s="250"/>
      <c r="FY31" s="250"/>
      <c r="FZ31" s="250"/>
      <c r="GA31" s="250"/>
      <c r="GB31" s="250"/>
      <c r="GC31" s="250"/>
      <c r="GD31" s="250"/>
      <c r="GE31" s="250"/>
      <c r="GF31" s="250"/>
      <c r="GG31" s="250"/>
      <c r="GH31" s="250"/>
      <c r="GI31" s="250"/>
      <c r="GJ31" s="250"/>
      <c r="GK31" s="250"/>
      <c r="GL31" s="250"/>
      <c r="GM31" s="250"/>
      <c r="GN31" s="250"/>
      <c r="GO31" s="250"/>
      <c r="GP31" s="250"/>
      <c r="GQ31" s="250"/>
      <c r="GR31" s="250"/>
      <c r="GS31" s="250"/>
      <c r="GT31" s="250"/>
      <c r="GU31" s="250"/>
      <c r="GV31" s="250"/>
      <c r="GW31" s="250"/>
      <c r="GX31" s="250"/>
      <c r="GY31" s="250"/>
      <c r="GZ31" s="250"/>
      <c r="HA31" s="250"/>
      <c r="HB31" s="250"/>
      <c r="HC31" s="250"/>
      <c r="HD31" s="250"/>
      <c r="HE31" s="250"/>
      <c r="HF31" s="250"/>
      <c r="HG31" s="250"/>
      <c r="HH31" s="250"/>
      <c r="HI31" s="250"/>
      <c r="HJ31" s="250"/>
      <c r="HK31" s="250"/>
      <c r="HL31" s="250"/>
      <c r="HM31" s="250"/>
      <c r="HN31" s="250"/>
      <c r="HO31" s="250"/>
      <c r="HP31" s="250"/>
      <c r="HQ31" s="250"/>
      <c r="HR31" s="250"/>
      <c r="HS31" s="250"/>
      <c r="HT31" s="250"/>
      <c r="HU31" s="250"/>
      <c r="HV31" s="250"/>
      <c r="HW31" s="250"/>
      <c r="HX31" s="250"/>
      <c r="HY31" s="250"/>
      <c r="HZ31" s="250"/>
      <c r="IA31" s="250"/>
      <c r="IB31" s="250"/>
      <c r="IC31" s="250"/>
      <c r="ID31" s="250"/>
      <c r="IE31" s="250"/>
      <c r="IF31" s="250"/>
      <c r="IG31" s="250"/>
      <c r="IH31" s="250"/>
      <c r="II31" s="250"/>
      <c r="IJ31" s="250"/>
      <c r="IK31" s="250"/>
      <c r="IL31" s="250"/>
      <c r="IM31" s="250"/>
      <c r="IN31" s="250"/>
      <c r="IO31" s="250"/>
    </row>
    <row r="32" s="249" customFormat="1" customHeight="1" spans="1:249">
      <c r="A32" s="213" t="s">
        <v>92</v>
      </c>
      <c r="B32" s="214">
        <v>31685</v>
      </c>
      <c r="C32" s="213"/>
      <c r="D32" s="214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  <c r="AA32" s="250"/>
      <c r="AB32" s="250"/>
      <c r="AC32" s="250"/>
      <c r="AD32" s="250"/>
      <c r="AE32" s="250"/>
      <c r="AF32" s="250"/>
      <c r="AG32" s="250"/>
      <c r="AH32" s="250"/>
      <c r="AI32" s="250"/>
      <c r="AJ32" s="250"/>
      <c r="AK32" s="250"/>
      <c r="AL32" s="250"/>
      <c r="AM32" s="250"/>
      <c r="AN32" s="250"/>
      <c r="AO32" s="250"/>
      <c r="AP32" s="250"/>
      <c r="AQ32" s="250"/>
      <c r="AR32" s="250"/>
      <c r="AS32" s="250"/>
      <c r="AT32" s="250"/>
      <c r="AU32" s="250"/>
      <c r="AV32" s="250"/>
      <c r="AW32" s="250"/>
      <c r="AX32" s="250"/>
      <c r="AY32" s="250"/>
      <c r="AZ32" s="250"/>
      <c r="BA32" s="250"/>
      <c r="BB32" s="250"/>
      <c r="BC32" s="250"/>
      <c r="BD32" s="250"/>
      <c r="BE32" s="250"/>
      <c r="BF32" s="250"/>
      <c r="BG32" s="250"/>
      <c r="BH32" s="250"/>
      <c r="BI32" s="250"/>
      <c r="BJ32" s="250"/>
      <c r="BK32" s="250"/>
      <c r="BL32" s="250"/>
      <c r="BM32" s="250"/>
      <c r="BN32" s="250"/>
      <c r="BO32" s="250"/>
      <c r="BP32" s="250"/>
      <c r="BQ32" s="250"/>
      <c r="BR32" s="250"/>
      <c r="BS32" s="250"/>
      <c r="BT32" s="250"/>
      <c r="BU32" s="250"/>
      <c r="BV32" s="250"/>
      <c r="BW32" s="250"/>
      <c r="BX32" s="250"/>
      <c r="BY32" s="250"/>
      <c r="BZ32" s="250"/>
      <c r="CA32" s="250"/>
      <c r="CB32" s="250"/>
      <c r="CC32" s="250"/>
      <c r="CD32" s="250"/>
      <c r="CE32" s="250"/>
      <c r="CF32" s="250"/>
      <c r="CG32" s="250"/>
      <c r="CH32" s="250"/>
      <c r="CI32" s="250"/>
      <c r="CJ32" s="250"/>
      <c r="CK32" s="250"/>
      <c r="CL32" s="250"/>
      <c r="CM32" s="250"/>
      <c r="CN32" s="250"/>
      <c r="CO32" s="250"/>
      <c r="CP32" s="250"/>
      <c r="CQ32" s="250"/>
      <c r="CR32" s="250"/>
      <c r="CS32" s="250"/>
      <c r="CT32" s="250"/>
      <c r="CU32" s="250"/>
      <c r="CV32" s="250"/>
      <c r="CW32" s="250"/>
      <c r="CX32" s="250"/>
      <c r="CY32" s="250"/>
      <c r="CZ32" s="250"/>
      <c r="DA32" s="250"/>
      <c r="DB32" s="250"/>
      <c r="DC32" s="250"/>
      <c r="DD32" s="250"/>
      <c r="DE32" s="250"/>
      <c r="DF32" s="250"/>
      <c r="DG32" s="250"/>
      <c r="DH32" s="250"/>
      <c r="DI32" s="250"/>
      <c r="DJ32" s="250"/>
      <c r="DK32" s="250"/>
      <c r="DL32" s="250"/>
      <c r="DM32" s="250"/>
      <c r="DN32" s="250"/>
      <c r="DO32" s="250"/>
      <c r="DP32" s="250"/>
      <c r="DQ32" s="250"/>
      <c r="DR32" s="250"/>
      <c r="DS32" s="250"/>
      <c r="DT32" s="250"/>
      <c r="DU32" s="250"/>
      <c r="DV32" s="250"/>
      <c r="DW32" s="250"/>
      <c r="DX32" s="250"/>
      <c r="DY32" s="250"/>
      <c r="DZ32" s="250"/>
      <c r="EA32" s="250"/>
      <c r="EB32" s="250"/>
      <c r="EC32" s="250"/>
      <c r="ED32" s="250"/>
      <c r="EE32" s="250"/>
      <c r="EF32" s="250"/>
      <c r="EG32" s="250"/>
      <c r="EH32" s="250"/>
      <c r="EI32" s="250"/>
      <c r="EJ32" s="250"/>
      <c r="EK32" s="250"/>
      <c r="EL32" s="250"/>
      <c r="EM32" s="250"/>
      <c r="EN32" s="250"/>
      <c r="EO32" s="250"/>
      <c r="EP32" s="250"/>
      <c r="EQ32" s="250"/>
      <c r="ER32" s="250"/>
      <c r="ES32" s="250"/>
      <c r="ET32" s="250"/>
      <c r="EU32" s="250"/>
      <c r="EV32" s="250"/>
      <c r="EW32" s="250"/>
      <c r="EX32" s="250"/>
      <c r="EY32" s="250"/>
      <c r="EZ32" s="250"/>
      <c r="FA32" s="250"/>
      <c r="FB32" s="250"/>
      <c r="FC32" s="250"/>
      <c r="FD32" s="250"/>
      <c r="FE32" s="250"/>
      <c r="FF32" s="250"/>
      <c r="FG32" s="250"/>
      <c r="FH32" s="250"/>
      <c r="FI32" s="250"/>
      <c r="FJ32" s="250"/>
      <c r="FK32" s="250"/>
      <c r="FL32" s="250"/>
      <c r="FM32" s="250"/>
      <c r="FN32" s="250"/>
      <c r="FO32" s="250"/>
      <c r="FP32" s="250"/>
      <c r="FQ32" s="250"/>
      <c r="FR32" s="250"/>
      <c r="FS32" s="250"/>
      <c r="FT32" s="250"/>
      <c r="FU32" s="250"/>
      <c r="FV32" s="250"/>
      <c r="FW32" s="250"/>
      <c r="FX32" s="250"/>
      <c r="FY32" s="250"/>
      <c r="FZ32" s="250"/>
      <c r="GA32" s="250"/>
      <c r="GB32" s="250"/>
      <c r="GC32" s="250"/>
      <c r="GD32" s="250"/>
      <c r="GE32" s="250"/>
      <c r="GF32" s="250"/>
      <c r="GG32" s="250"/>
      <c r="GH32" s="250"/>
      <c r="GI32" s="250"/>
      <c r="GJ32" s="250"/>
      <c r="GK32" s="250"/>
      <c r="GL32" s="250"/>
      <c r="GM32" s="250"/>
      <c r="GN32" s="250"/>
      <c r="GO32" s="250"/>
      <c r="GP32" s="250"/>
      <c r="GQ32" s="250"/>
      <c r="GR32" s="250"/>
      <c r="GS32" s="250"/>
      <c r="GT32" s="250"/>
      <c r="GU32" s="250"/>
      <c r="GV32" s="250"/>
      <c r="GW32" s="250"/>
      <c r="GX32" s="250"/>
      <c r="GY32" s="250"/>
      <c r="GZ32" s="250"/>
      <c r="HA32" s="250"/>
      <c r="HB32" s="250"/>
      <c r="HC32" s="250"/>
      <c r="HD32" s="250"/>
      <c r="HE32" s="250"/>
      <c r="HF32" s="250"/>
      <c r="HG32" s="250"/>
      <c r="HH32" s="250"/>
      <c r="HI32" s="250"/>
      <c r="HJ32" s="250"/>
      <c r="HK32" s="250"/>
      <c r="HL32" s="250"/>
      <c r="HM32" s="250"/>
      <c r="HN32" s="250"/>
      <c r="HO32" s="250"/>
      <c r="HP32" s="250"/>
      <c r="HQ32" s="250"/>
      <c r="HR32" s="250"/>
      <c r="HS32" s="250"/>
      <c r="HT32" s="250"/>
      <c r="HU32" s="250"/>
      <c r="HV32" s="250"/>
      <c r="HW32" s="250"/>
      <c r="HX32" s="250"/>
      <c r="HY32" s="250"/>
      <c r="HZ32" s="250"/>
      <c r="IA32" s="250"/>
      <c r="IB32" s="250"/>
      <c r="IC32" s="250"/>
      <c r="ID32" s="250"/>
      <c r="IE32" s="250"/>
      <c r="IF32" s="250"/>
      <c r="IG32" s="250"/>
      <c r="IH32" s="250"/>
      <c r="II32" s="250"/>
      <c r="IJ32" s="250"/>
      <c r="IK32" s="250"/>
      <c r="IL32" s="250"/>
      <c r="IM32" s="250"/>
      <c r="IN32" s="250"/>
      <c r="IO32" s="250"/>
    </row>
    <row r="33" s="249" customFormat="1" customHeight="1" spans="1:249">
      <c r="A33" s="213" t="s">
        <v>93</v>
      </c>
      <c r="B33" s="214">
        <v>2929</v>
      </c>
      <c r="C33" s="257"/>
      <c r="D33" s="2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  <c r="AA33" s="250"/>
      <c r="AB33" s="250"/>
      <c r="AC33" s="250"/>
      <c r="AD33" s="250"/>
      <c r="AE33" s="250"/>
      <c r="AF33" s="250"/>
      <c r="AG33" s="250"/>
      <c r="AH33" s="250"/>
      <c r="AI33" s="250"/>
      <c r="AJ33" s="250"/>
      <c r="AK33" s="250"/>
      <c r="AL33" s="250"/>
      <c r="AM33" s="250"/>
      <c r="AN33" s="250"/>
      <c r="AO33" s="250"/>
      <c r="AP33" s="250"/>
      <c r="AQ33" s="250"/>
      <c r="AR33" s="250"/>
      <c r="AS33" s="250"/>
      <c r="AT33" s="250"/>
      <c r="AU33" s="250"/>
      <c r="AV33" s="250"/>
      <c r="AW33" s="250"/>
      <c r="AX33" s="250"/>
      <c r="AY33" s="250"/>
      <c r="AZ33" s="250"/>
      <c r="BA33" s="250"/>
      <c r="BB33" s="250"/>
      <c r="BC33" s="250"/>
      <c r="BD33" s="250"/>
      <c r="BE33" s="250"/>
      <c r="BF33" s="250"/>
      <c r="BG33" s="250"/>
      <c r="BH33" s="250"/>
      <c r="BI33" s="250"/>
      <c r="BJ33" s="250"/>
      <c r="BK33" s="250"/>
      <c r="BL33" s="250"/>
      <c r="BM33" s="250"/>
      <c r="BN33" s="250"/>
      <c r="BO33" s="250"/>
      <c r="BP33" s="250"/>
      <c r="BQ33" s="250"/>
      <c r="BR33" s="250"/>
      <c r="BS33" s="250"/>
      <c r="BT33" s="250"/>
      <c r="BU33" s="250"/>
      <c r="BV33" s="250"/>
      <c r="BW33" s="250"/>
      <c r="BX33" s="250"/>
      <c r="BY33" s="250"/>
      <c r="BZ33" s="250"/>
      <c r="CA33" s="250"/>
      <c r="CB33" s="250"/>
      <c r="CC33" s="250"/>
      <c r="CD33" s="250"/>
      <c r="CE33" s="250"/>
      <c r="CF33" s="250"/>
      <c r="CG33" s="250"/>
      <c r="CH33" s="250"/>
      <c r="CI33" s="250"/>
      <c r="CJ33" s="250"/>
      <c r="CK33" s="250"/>
      <c r="CL33" s="250"/>
      <c r="CM33" s="250"/>
      <c r="CN33" s="250"/>
      <c r="CO33" s="250"/>
      <c r="CP33" s="250"/>
      <c r="CQ33" s="250"/>
      <c r="CR33" s="250"/>
      <c r="CS33" s="250"/>
      <c r="CT33" s="250"/>
      <c r="CU33" s="250"/>
      <c r="CV33" s="250"/>
      <c r="CW33" s="250"/>
      <c r="CX33" s="250"/>
      <c r="CY33" s="250"/>
      <c r="CZ33" s="250"/>
      <c r="DA33" s="250"/>
      <c r="DB33" s="250"/>
      <c r="DC33" s="250"/>
      <c r="DD33" s="250"/>
      <c r="DE33" s="250"/>
      <c r="DF33" s="250"/>
      <c r="DG33" s="250"/>
      <c r="DH33" s="250"/>
      <c r="DI33" s="250"/>
      <c r="DJ33" s="250"/>
      <c r="DK33" s="250"/>
      <c r="DL33" s="250"/>
      <c r="DM33" s="250"/>
      <c r="DN33" s="250"/>
      <c r="DO33" s="250"/>
      <c r="DP33" s="250"/>
      <c r="DQ33" s="250"/>
      <c r="DR33" s="250"/>
      <c r="DS33" s="250"/>
      <c r="DT33" s="250"/>
      <c r="DU33" s="250"/>
      <c r="DV33" s="250"/>
      <c r="DW33" s="250"/>
      <c r="DX33" s="250"/>
      <c r="DY33" s="250"/>
      <c r="DZ33" s="250"/>
      <c r="EA33" s="250"/>
      <c r="EB33" s="250"/>
      <c r="EC33" s="250"/>
      <c r="ED33" s="250"/>
      <c r="EE33" s="250"/>
      <c r="EF33" s="250"/>
      <c r="EG33" s="250"/>
      <c r="EH33" s="250"/>
      <c r="EI33" s="250"/>
      <c r="EJ33" s="250"/>
      <c r="EK33" s="250"/>
      <c r="EL33" s="250"/>
      <c r="EM33" s="250"/>
      <c r="EN33" s="250"/>
      <c r="EO33" s="250"/>
      <c r="EP33" s="250"/>
      <c r="EQ33" s="250"/>
      <c r="ER33" s="250"/>
      <c r="ES33" s="250"/>
      <c r="ET33" s="250"/>
      <c r="EU33" s="250"/>
      <c r="EV33" s="250"/>
      <c r="EW33" s="250"/>
      <c r="EX33" s="250"/>
      <c r="EY33" s="250"/>
      <c r="EZ33" s="250"/>
      <c r="FA33" s="250"/>
      <c r="FB33" s="250"/>
      <c r="FC33" s="250"/>
      <c r="FD33" s="250"/>
      <c r="FE33" s="250"/>
      <c r="FF33" s="250"/>
      <c r="FG33" s="250"/>
      <c r="FH33" s="250"/>
      <c r="FI33" s="250"/>
      <c r="FJ33" s="250"/>
      <c r="FK33" s="250"/>
      <c r="FL33" s="250"/>
      <c r="FM33" s="250"/>
      <c r="FN33" s="250"/>
      <c r="FO33" s="250"/>
      <c r="FP33" s="250"/>
      <c r="FQ33" s="250"/>
      <c r="FR33" s="250"/>
      <c r="FS33" s="250"/>
      <c r="FT33" s="250"/>
      <c r="FU33" s="250"/>
      <c r="FV33" s="250"/>
      <c r="FW33" s="250"/>
      <c r="FX33" s="250"/>
      <c r="FY33" s="250"/>
      <c r="FZ33" s="250"/>
      <c r="GA33" s="250"/>
      <c r="GB33" s="250"/>
      <c r="GC33" s="250"/>
      <c r="GD33" s="250"/>
      <c r="GE33" s="250"/>
      <c r="GF33" s="250"/>
      <c r="GG33" s="250"/>
      <c r="GH33" s="250"/>
      <c r="GI33" s="250"/>
      <c r="GJ33" s="250"/>
      <c r="GK33" s="250"/>
      <c r="GL33" s="250"/>
      <c r="GM33" s="250"/>
      <c r="GN33" s="250"/>
      <c r="GO33" s="250"/>
      <c r="GP33" s="250"/>
      <c r="GQ33" s="250"/>
      <c r="GR33" s="250"/>
      <c r="GS33" s="250"/>
      <c r="GT33" s="250"/>
      <c r="GU33" s="250"/>
      <c r="GV33" s="250"/>
      <c r="GW33" s="250"/>
      <c r="GX33" s="250"/>
      <c r="GY33" s="250"/>
      <c r="GZ33" s="250"/>
      <c r="HA33" s="250"/>
      <c r="HB33" s="250"/>
      <c r="HC33" s="250"/>
      <c r="HD33" s="250"/>
      <c r="HE33" s="250"/>
      <c r="HF33" s="250"/>
      <c r="HG33" s="250"/>
      <c r="HH33" s="250"/>
      <c r="HI33" s="250"/>
      <c r="HJ33" s="250"/>
      <c r="HK33" s="250"/>
      <c r="HL33" s="250"/>
      <c r="HM33" s="250"/>
      <c r="HN33" s="250"/>
      <c r="HO33" s="250"/>
      <c r="HP33" s="250"/>
      <c r="HQ33" s="250"/>
      <c r="HR33" s="250"/>
      <c r="HS33" s="250"/>
      <c r="HT33" s="250"/>
      <c r="HU33" s="250"/>
      <c r="HV33" s="250"/>
      <c r="HW33" s="250"/>
      <c r="HX33" s="250"/>
      <c r="HY33" s="250"/>
      <c r="HZ33" s="250"/>
      <c r="IA33" s="250"/>
      <c r="IB33" s="250"/>
      <c r="IC33" s="250"/>
      <c r="ID33" s="250"/>
      <c r="IE33" s="250"/>
      <c r="IF33" s="250"/>
      <c r="IG33" s="250"/>
      <c r="IH33" s="250"/>
      <c r="II33" s="250"/>
      <c r="IJ33" s="250"/>
      <c r="IK33" s="250"/>
      <c r="IL33" s="250"/>
      <c r="IM33" s="250"/>
      <c r="IN33" s="250"/>
      <c r="IO33" s="250"/>
    </row>
    <row r="34" s="249" customFormat="1" customHeight="1" spans="1:249">
      <c r="A34" s="213" t="s">
        <v>94</v>
      </c>
      <c r="B34" s="214">
        <v>5192</v>
      </c>
      <c r="C34" s="257"/>
      <c r="D34" s="2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0"/>
      <c r="CA34" s="250"/>
      <c r="CB34" s="250"/>
      <c r="CC34" s="250"/>
      <c r="CD34" s="250"/>
      <c r="CE34" s="250"/>
      <c r="CF34" s="250"/>
      <c r="CG34" s="250"/>
      <c r="CH34" s="250"/>
      <c r="CI34" s="250"/>
      <c r="CJ34" s="250"/>
      <c r="CK34" s="250"/>
      <c r="CL34" s="250"/>
      <c r="CM34" s="250"/>
      <c r="CN34" s="250"/>
      <c r="CO34" s="250"/>
      <c r="CP34" s="250"/>
      <c r="CQ34" s="250"/>
      <c r="CR34" s="250"/>
      <c r="CS34" s="250"/>
      <c r="CT34" s="250"/>
      <c r="CU34" s="250"/>
      <c r="CV34" s="250"/>
      <c r="CW34" s="250"/>
      <c r="CX34" s="250"/>
      <c r="CY34" s="250"/>
      <c r="CZ34" s="250"/>
      <c r="DA34" s="250"/>
      <c r="DB34" s="250"/>
      <c r="DC34" s="250"/>
      <c r="DD34" s="250"/>
      <c r="DE34" s="250"/>
      <c r="DF34" s="250"/>
      <c r="DG34" s="250"/>
      <c r="DH34" s="250"/>
      <c r="DI34" s="250"/>
      <c r="DJ34" s="250"/>
      <c r="DK34" s="250"/>
      <c r="DL34" s="250"/>
      <c r="DM34" s="250"/>
      <c r="DN34" s="250"/>
      <c r="DO34" s="250"/>
      <c r="DP34" s="250"/>
      <c r="DQ34" s="250"/>
      <c r="DR34" s="250"/>
      <c r="DS34" s="250"/>
      <c r="DT34" s="250"/>
      <c r="DU34" s="250"/>
      <c r="DV34" s="250"/>
      <c r="DW34" s="250"/>
      <c r="DX34" s="250"/>
      <c r="DY34" s="250"/>
      <c r="DZ34" s="250"/>
      <c r="EA34" s="250"/>
      <c r="EB34" s="250"/>
      <c r="EC34" s="250"/>
      <c r="ED34" s="250"/>
      <c r="EE34" s="250"/>
      <c r="EF34" s="250"/>
      <c r="EG34" s="250"/>
      <c r="EH34" s="250"/>
      <c r="EI34" s="250"/>
      <c r="EJ34" s="250"/>
      <c r="EK34" s="250"/>
      <c r="EL34" s="250"/>
      <c r="EM34" s="250"/>
      <c r="EN34" s="250"/>
      <c r="EO34" s="250"/>
      <c r="EP34" s="250"/>
      <c r="EQ34" s="250"/>
      <c r="ER34" s="250"/>
      <c r="ES34" s="250"/>
      <c r="ET34" s="250"/>
      <c r="EU34" s="250"/>
      <c r="EV34" s="250"/>
      <c r="EW34" s="250"/>
      <c r="EX34" s="250"/>
      <c r="EY34" s="250"/>
      <c r="EZ34" s="250"/>
      <c r="FA34" s="250"/>
      <c r="FB34" s="250"/>
      <c r="FC34" s="250"/>
      <c r="FD34" s="250"/>
      <c r="FE34" s="250"/>
      <c r="FF34" s="250"/>
      <c r="FG34" s="250"/>
      <c r="FH34" s="250"/>
      <c r="FI34" s="250"/>
      <c r="FJ34" s="250"/>
      <c r="FK34" s="250"/>
      <c r="FL34" s="250"/>
      <c r="FM34" s="250"/>
      <c r="FN34" s="250"/>
      <c r="FO34" s="250"/>
      <c r="FP34" s="250"/>
      <c r="FQ34" s="250"/>
      <c r="FR34" s="250"/>
      <c r="FS34" s="250"/>
      <c r="FT34" s="250"/>
      <c r="FU34" s="250"/>
      <c r="FV34" s="250"/>
      <c r="FW34" s="250"/>
      <c r="FX34" s="250"/>
      <c r="FY34" s="250"/>
      <c r="FZ34" s="250"/>
      <c r="GA34" s="250"/>
      <c r="GB34" s="250"/>
      <c r="GC34" s="250"/>
      <c r="GD34" s="250"/>
      <c r="GE34" s="250"/>
      <c r="GF34" s="250"/>
      <c r="GG34" s="250"/>
      <c r="GH34" s="250"/>
      <c r="GI34" s="250"/>
      <c r="GJ34" s="250"/>
      <c r="GK34" s="250"/>
      <c r="GL34" s="250"/>
      <c r="GM34" s="250"/>
      <c r="GN34" s="250"/>
      <c r="GO34" s="250"/>
      <c r="GP34" s="250"/>
      <c r="GQ34" s="250"/>
      <c r="GR34" s="250"/>
      <c r="GS34" s="250"/>
      <c r="GT34" s="250"/>
      <c r="GU34" s="250"/>
      <c r="GV34" s="250"/>
      <c r="GW34" s="250"/>
      <c r="GX34" s="250"/>
      <c r="GY34" s="250"/>
      <c r="GZ34" s="250"/>
      <c r="HA34" s="250"/>
      <c r="HB34" s="250"/>
      <c r="HC34" s="250"/>
      <c r="HD34" s="250"/>
      <c r="HE34" s="250"/>
      <c r="HF34" s="250"/>
      <c r="HG34" s="250"/>
      <c r="HH34" s="250"/>
      <c r="HI34" s="250"/>
      <c r="HJ34" s="250"/>
      <c r="HK34" s="250"/>
      <c r="HL34" s="250"/>
      <c r="HM34" s="250"/>
      <c r="HN34" s="250"/>
      <c r="HO34" s="250"/>
      <c r="HP34" s="250"/>
      <c r="HQ34" s="250"/>
      <c r="HR34" s="250"/>
      <c r="HS34" s="250"/>
      <c r="HT34" s="250"/>
      <c r="HU34" s="250"/>
      <c r="HV34" s="250"/>
      <c r="HW34" s="250"/>
      <c r="HX34" s="250"/>
      <c r="HY34" s="250"/>
      <c r="HZ34" s="250"/>
      <c r="IA34" s="250"/>
      <c r="IB34" s="250"/>
      <c r="IC34" s="250"/>
      <c r="ID34" s="250"/>
      <c r="IE34" s="250"/>
      <c r="IF34" s="250"/>
      <c r="IG34" s="250"/>
      <c r="IH34" s="250"/>
      <c r="II34" s="250"/>
      <c r="IJ34" s="250"/>
      <c r="IK34" s="250"/>
      <c r="IL34" s="250"/>
      <c r="IM34" s="250"/>
      <c r="IN34" s="250"/>
      <c r="IO34" s="250"/>
    </row>
    <row r="35" s="249" customFormat="1" customHeight="1" spans="1:249">
      <c r="A35" s="213" t="s">
        <v>95</v>
      </c>
      <c r="B35" s="214">
        <v>348</v>
      </c>
      <c r="C35" s="257"/>
      <c r="D35" s="2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0"/>
      <c r="AL35" s="250"/>
      <c r="AM35" s="250"/>
      <c r="AN35" s="250"/>
      <c r="AO35" s="250"/>
      <c r="AP35" s="250"/>
      <c r="AQ35" s="250"/>
      <c r="AR35" s="250"/>
      <c r="AS35" s="250"/>
      <c r="AT35" s="250"/>
      <c r="AU35" s="250"/>
      <c r="AV35" s="250"/>
      <c r="AW35" s="250"/>
      <c r="AX35" s="250"/>
      <c r="AY35" s="250"/>
      <c r="AZ35" s="250"/>
      <c r="BA35" s="250"/>
      <c r="BB35" s="250"/>
      <c r="BC35" s="250"/>
      <c r="BD35" s="250"/>
      <c r="BE35" s="250"/>
      <c r="BF35" s="250"/>
      <c r="BG35" s="250"/>
      <c r="BH35" s="250"/>
      <c r="BI35" s="250"/>
      <c r="BJ35" s="250"/>
      <c r="BK35" s="250"/>
      <c r="BL35" s="250"/>
      <c r="BM35" s="250"/>
      <c r="BN35" s="250"/>
      <c r="BO35" s="250"/>
      <c r="BP35" s="250"/>
      <c r="BQ35" s="250"/>
      <c r="BR35" s="250"/>
      <c r="BS35" s="250"/>
      <c r="BT35" s="250"/>
      <c r="BU35" s="250"/>
      <c r="BV35" s="250"/>
      <c r="BW35" s="250"/>
      <c r="BX35" s="250"/>
      <c r="BY35" s="250"/>
      <c r="BZ35" s="250"/>
      <c r="CA35" s="250"/>
      <c r="CB35" s="250"/>
      <c r="CC35" s="250"/>
      <c r="CD35" s="250"/>
      <c r="CE35" s="250"/>
      <c r="CF35" s="250"/>
      <c r="CG35" s="250"/>
      <c r="CH35" s="250"/>
      <c r="CI35" s="250"/>
      <c r="CJ35" s="250"/>
      <c r="CK35" s="250"/>
      <c r="CL35" s="250"/>
      <c r="CM35" s="250"/>
      <c r="CN35" s="250"/>
      <c r="CO35" s="250"/>
      <c r="CP35" s="250"/>
      <c r="CQ35" s="250"/>
      <c r="CR35" s="250"/>
      <c r="CS35" s="250"/>
      <c r="CT35" s="250"/>
      <c r="CU35" s="250"/>
      <c r="CV35" s="250"/>
      <c r="CW35" s="250"/>
      <c r="CX35" s="250"/>
      <c r="CY35" s="250"/>
      <c r="CZ35" s="250"/>
      <c r="DA35" s="250"/>
      <c r="DB35" s="250"/>
      <c r="DC35" s="250"/>
      <c r="DD35" s="250"/>
      <c r="DE35" s="250"/>
      <c r="DF35" s="250"/>
      <c r="DG35" s="250"/>
      <c r="DH35" s="250"/>
      <c r="DI35" s="250"/>
      <c r="DJ35" s="250"/>
      <c r="DK35" s="250"/>
      <c r="DL35" s="250"/>
      <c r="DM35" s="250"/>
      <c r="DN35" s="250"/>
      <c r="DO35" s="250"/>
      <c r="DP35" s="250"/>
      <c r="DQ35" s="250"/>
      <c r="DR35" s="250"/>
      <c r="DS35" s="250"/>
      <c r="DT35" s="250"/>
      <c r="DU35" s="250"/>
      <c r="DV35" s="250"/>
      <c r="DW35" s="250"/>
      <c r="DX35" s="250"/>
      <c r="DY35" s="250"/>
      <c r="DZ35" s="250"/>
      <c r="EA35" s="250"/>
      <c r="EB35" s="250"/>
      <c r="EC35" s="250"/>
      <c r="ED35" s="250"/>
      <c r="EE35" s="250"/>
      <c r="EF35" s="250"/>
      <c r="EG35" s="250"/>
      <c r="EH35" s="250"/>
      <c r="EI35" s="250"/>
      <c r="EJ35" s="250"/>
      <c r="EK35" s="250"/>
      <c r="EL35" s="250"/>
      <c r="EM35" s="250"/>
      <c r="EN35" s="250"/>
      <c r="EO35" s="250"/>
      <c r="EP35" s="250"/>
      <c r="EQ35" s="250"/>
      <c r="ER35" s="250"/>
      <c r="ES35" s="250"/>
      <c r="ET35" s="250"/>
      <c r="EU35" s="250"/>
      <c r="EV35" s="250"/>
      <c r="EW35" s="250"/>
      <c r="EX35" s="250"/>
      <c r="EY35" s="250"/>
      <c r="EZ35" s="250"/>
      <c r="FA35" s="250"/>
      <c r="FB35" s="250"/>
      <c r="FC35" s="250"/>
      <c r="FD35" s="250"/>
      <c r="FE35" s="250"/>
      <c r="FF35" s="250"/>
      <c r="FG35" s="250"/>
      <c r="FH35" s="250"/>
      <c r="FI35" s="250"/>
      <c r="FJ35" s="250"/>
      <c r="FK35" s="250"/>
      <c r="FL35" s="250"/>
      <c r="FM35" s="250"/>
      <c r="FN35" s="250"/>
      <c r="FO35" s="250"/>
      <c r="FP35" s="250"/>
      <c r="FQ35" s="250"/>
      <c r="FR35" s="250"/>
      <c r="FS35" s="250"/>
      <c r="FT35" s="250"/>
      <c r="FU35" s="250"/>
      <c r="FV35" s="250"/>
      <c r="FW35" s="250"/>
      <c r="FX35" s="250"/>
      <c r="FY35" s="250"/>
      <c r="FZ35" s="250"/>
      <c r="GA35" s="250"/>
      <c r="GB35" s="250"/>
      <c r="GC35" s="250"/>
      <c r="GD35" s="250"/>
      <c r="GE35" s="250"/>
      <c r="GF35" s="250"/>
      <c r="GG35" s="250"/>
      <c r="GH35" s="250"/>
      <c r="GI35" s="250"/>
      <c r="GJ35" s="250"/>
      <c r="GK35" s="250"/>
      <c r="GL35" s="250"/>
      <c r="GM35" s="250"/>
      <c r="GN35" s="250"/>
      <c r="GO35" s="250"/>
      <c r="GP35" s="250"/>
      <c r="GQ35" s="250"/>
      <c r="GR35" s="250"/>
      <c r="GS35" s="250"/>
      <c r="GT35" s="250"/>
      <c r="GU35" s="250"/>
      <c r="GV35" s="250"/>
      <c r="GW35" s="250"/>
      <c r="GX35" s="250"/>
      <c r="GY35" s="250"/>
      <c r="GZ35" s="250"/>
      <c r="HA35" s="250"/>
      <c r="HB35" s="250"/>
      <c r="HC35" s="250"/>
      <c r="HD35" s="250"/>
      <c r="HE35" s="250"/>
      <c r="HF35" s="250"/>
      <c r="HG35" s="250"/>
      <c r="HH35" s="250"/>
      <c r="HI35" s="250"/>
      <c r="HJ35" s="250"/>
      <c r="HK35" s="250"/>
      <c r="HL35" s="250"/>
      <c r="HM35" s="250"/>
      <c r="HN35" s="250"/>
      <c r="HO35" s="250"/>
      <c r="HP35" s="250"/>
      <c r="HQ35" s="250"/>
      <c r="HR35" s="250"/>
      <c r="HS35" s="250"/>
      <c r="HT35" s="250"/>
      <c r="HU35" s="250"/>
      <c r="HV35" s="250"/>
      <c r="HW35" s="250"/>
      <c r="HX35" s="250"/>
      <c r="HY35" s="250"/>
      <c r="HZ35" s="250"/>
      <c r="IA35" s="250"/>
      <c r="IB35" s="250"/>
      <c r="IC35" s="250"/>
      <c r="ID35" s="250"/>
      <c r="IE35" s="250"/>
      <c r="IF35" s="250"/>
      <c r="IG35" s="250"/>
      <c r="IH35" s="250"/>
      <c r="II35" s="250"/>
      <c r="IJ35" s="250"/>
      <c r="IK35" s="250"/>
      <c r="IL35" s="250"/>
      <c r="IM35" s="250"/>
      <c r="IN35" s="250"/>
      <c r="IO35" s="250"/>
    </row>
    <row r="36" s="249" customFormat="1" customHeight="1" spans="1:249">
      <c r="A36" s="213" t="s">
        <v>96</v>
      </c>
      <c r="B36" s="214">
        <v>98</v>
      </c>
      <c r="C36" s="213"/>
      <c r="D36" s="214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  <c r="AA36" s="250"/>
      <c r="AB36" s="250"/>
      <c r="AC36" s="250"/>
      <c r="AD36" s="250"/>
      <c r="AE36" s="250"/>
      <c r="AF36" s="250"/>
      <c r="AG36" s="250"/>
      <c r="AH36" s="250"/>
      <c r="AI36" s="250"/>
      <c r="AJ36" s="250"/>
      <c r="AK36" s="250"/>
      <c r="AL36" s="250"/>
      <c r="AM36" s="250"/>
      <c r="AN36" s="250"/>
      <c r="AO36" s="250"/>
      <c r="AP36" s="250"/>
      <c r="AQ36" s="250"/>
      <c r="AR36" s="250"/>
      <c r="AS36" s="250"/>
      <c r="AT36" s="250"/>
      <c r="AU36" s="250"/>
      <c r="AV36" s="250"/>
      <c r="AW36" s="250"/>
      <c r="AX36" s="250"/>
      <c r="AY36" s="250"/>
      <c r="AZ36" s="250"/>
      <c r="BA36" s="250"/>
      <c r="BB36" s="250"/>
      <c r="BC36" s="250"/>
      <c r="BD36" s="250"/>
      <c r="BE36" s="250"/>
      <c r="BF36" s="250"/>
      <c r="BG36" s="250"/>
      <c r="BH36" s="250"/>
      <c r="BI36" s="250"/>
      <c r="BJ36" s="250"/>
      <c r="BK36" s="250"/>
      <c r="BL36" s="250"/>
      <c r="BM36" s="250"/>
      <c r="BN36" s="250"/>
      <c r="BO36" s="250"/>
      <c r="BP36" s="250"/>
      <c r="BQ36" s="250"/>
      <c r="BR36" s="250"/>
      <c r="BS36" s="250"/>
      <c r="BT36" s="250"/>
      <c r="BU36" s="250"/>
      <c r="BV36" s="250"/>
      <c r="BW36" s="250"/>
      <c r="BX36" s="250"/>
      <c r="BY36" s="250"/>
      <c r="BZ36" s="250"/>
      <c r="CA36" s="250"/>
      <c r="CB36" s="250"/>
      <c r="CC36" s="250"/>
      <c r="CD36" s="250"/>
      <c r="CE36" s="250"/>
      <c r="CF36" s="250"/>
      <c r="CG36" s="250"/>
      <c r="CH36" s="250"/>
      <c r="CI36" s="250"/>
      <c r="CJ36" s="250"/>
      <c r="CK36" s="250"/>
      <c r="CL36" s="250"/>
      <c r="CM36" s="250"/>
      <c r="CN36" s="250"/>
      <c r="CO36" s="250"/>
      <c r="CP36" s="250"/>
      <c r="CQ36" s="250"/>
      <c r="CR36" s="250"/>
      <c r="CS36" s="250"/>
      <c r="CT36" s="250"/>
      <c r="CU36" s="250"/>
      <c r="CV36" s="250"/>
      <c r="CW36" s="250"/>
      <c r="CX36" s="250"/>
      <c r="CY36" s="250"/>
      <c r="CZ36" s="250"/>
      <c r="DA36" s="250"/>
      <c r="DB36" s="250"/>
      <c r="DC36" s="250"/>
      <c r="DD36" s="250"/>
      <c r="DE36" s="250"/>
      <c r="DF36" s="250"/>
      <c r="DG36" s="250"/>
      <c r="DH36" s="250"/>
      <c r="DI36" s="250"/>
      <c r="DJ36" s="250"/>
      <c r="DK36" s="250"/>
      <c r="DL36" s="250"/>
      <c r="DM36" s="250"/>
      <c r="DN36" s="250"/>
      <c r="DO36" s="250"/>
      <c r="DP36" s="250"/>
      <c r="DQ36" s="250"/>
      <c r="DR36" s="250"/>
      <c r="DS36" s="250"/>
      <c r="DT36" s="250"/>
      <c r="DU36" s="250"/>
      <c r="DV36" s="250"/>
      <c r="DW36" s="250"/>
      <c r="DX36" s="250"/>
      <c r="DY36" s="250"/>
      <c r="DZ36" s="250"/>
      <c r="EA36" s="250"/>
      <c r="EB36" s="250"/>
      <c r="EC36" s="250"/>
      <c r="ED36" s="250"/>
      <c r="EE36" s="250"/>
      <c r="EF36" s="250"/>
      <c r="EG36" s="250"/>
      <c r="EH36" s="250"/>
      <c r="EI36" s="250"/>
      <c r="EJ36" s="250"/>
      <c r="EK36" s="250"/>
      <c r="EL36" s="250"/>
      <c r="EM36" s="250"/>
      <c r="EN36" s="250"/>
      <c r="EO36" s="250"/>
      <c r="EP36" s="250"/>
      <c r="EQ36" s="250"/>
      <c r="ER36" s="250"/>
      <c r="ES36" s="250"/>
      <c r="ET36" s="250"/>
      <c r="EU36" s="250"/>
      <c r="EV36" s="250"/>
      <c r="EW36" s="250"/>
      <c r="EX36" s="250"/>
      <c r="EY36" s="250"/>
      <c r="EZ36" s="250"/>
      <c r="FA36" s="250"/>
      <c r="FB36" s="250"/>
      <c r="FC36" s="250"/>
      <c r="FD36" s="250"/>
      <c r="FE36" s="250"/>
      <c r="FF36" s="250"/>
      <c r="FG36" s="250"/>
      <c r="FH36" s="250"/>
      <c r="FI36" s="250"/>
      <c r="FJ36" s="250"/>
      <c r="FK36" s="250"/>
      <c r="FL36" s="250"/>
      <c r="FM36" s="250"/>
      <c r="FN36" s="250"/>
      <c r="FO36" s="250"/>
      <c r="FP36" s="250"/>
      <c r="FQ36" s="250"/>
      <c r="FR36" s="250"/>
      <c r="FS36" s="250"/>
      <c r="FT36" s="250"/>
      <c r="FU36" s="250"/>
      <c r="FV36" s="250"/>
      <c r="FW36" s="250"/>
      <c r="FX36" s="250"/>
      <c r="FY36" s="250"/>
      <c r="FZ36" s="250"/>
      <c r="GA36" s="250"/>
      <c r="GB36" s="250"/>
      <c r="GC36" s="250"/>
      <c r="GD36" s="250"/>
      <c r="GE36" s="250"/>
      <c r="GF36" s="250"/>
      <c r="GG36" s="250"/>
      <c r="GH36" s="250"/>
      <c r="GI36" s="250"/>
      <c r="GJ36" s="250"/>
      <c r="GK36" s="250"/>
      <c r="GL36" s="250"/>
      <c r="GM36" s="250"/>
      <c r="GN36" s="250"/>
      <c r="GO36" s="250"/>
      <c r="GP36" s="250"/>
      <c r="GQ36" s="250"/>
      <c r="GR36" s="250"/>
      <c r="GS36" s="250"/>
      <c r="GT36" s="250"/>
      <c r="GU36" s="250"/>
      <c r="GV36" s="250"/>
      <c r="GW36" s="250"/>
      <c r="GX36" s="250"/>
      <c r="GY36" s="250"/>
      <c r="GZ36" s="250"/>
      <c r="HA36" s="250"/>
      <c r="HB36" s="250"/>
      <c r="HC36" s="250"/>
      <c r="HD36" s="250"/>
      <c r="HE36" s="250"/>
      <c r="HF36" s="250"/>
      <c r="HG36" s="250"/>
      <c r="HH36" s="250"/>
      <c r="HI36" s="250"/>
      <c r="HJ36" s="250"/>
      <c r="HK36" s="250"/>
      <c r="HL36" s="250"/>
      <c r="HM36" s="250"/>
      <c r="HN36" s="250"/>
      <c r="HO36" s="250"/>
      <c r="HP36" s="250"/>
      <c r="HQ36" s="250"/>
      <c r="HR36" s="250"/>
      <c r="HS36" s="250"/>
      <c r="HT36" s="250"/>
      <c r="HU36" s="250"/>
      <c r="HV36" s="250"/>
      <c r="HW36" s="250"/>
      <c r="HX36" s="250"/>
      <c r="HY36" s="250"/>
      <c r="HZ36" s="250"/>
      <c r="IA36" s="250"/>
      <c r="IB36" s="250"/>
      <c r="IC36" s="250"/>
      <c r="ID36" s="250"/>
      <c r="IE36" s="250"/>
      <c r="IF36" s="250"/>
      <c r="IG36" s="250"/>
      <c r="IH36" s="250"/>
      <c r="II36" s="250"/>
      <c r="IJ36" s="250"/>
      <c r="IK36" s="250"/>
      <c r="IL36" s="250"/>
      <c r="IM36" s="250"/>
      <c r="IN36" s="250"/>
      <c r="IO36" s="250"/>
    </row>
    <row r="37" s="249" customFormat="1" customHeight="1" spans="1:249">
      <c r="A37" s="213" t="s">
        <v>97</v>
      </c>
      <c r="B37" s="214">
        <v>1335</v>
      </c>
      <c r="C37" s="213"/>
      <c r="D37" s="214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0"/>
      <c r="AF37" s="250"/>
      <c r="AG37" s="250"/>
      <c r="AH37" s="250"/>
      <c r="AI37" s="250"/>
      <c r="AJ37" s="250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0"/>
      <c r="AV37" s="250"/>
      <c r="AW37" s="250"/>
      <c r="AX37" s="250"/>
      <c r="AY37" s="250"/>
      <c r="AZ37" s="250"/>
      <c r="BA37" s="250"/>
      <c r="BB37" s="250"/>
      <c r="BC37" s="250"/>
      <c r="BD37" s="250"/>
      <c r="BE37" s="250"/>
      <c r="BF37" s="250"/>
      <c r="BG37" s="250"/>
      <c r="BH37" s="250"/>
      <c r="BI37" s="250"/>
      <c r="BJ37" s="250"/>
      <c r="BK37" s="250"/>
      <c r="BL37" s="250"/>
      <c r="BM37" s="250"/>
      <c r="BN37" s="250"/>
      <c r="BO37" s="250"/>
      <c r="BP37" s="250"/>
      <c r="BQ37" s="250"/>
      <c r="BR37" s="250"/>
      <c r="BS37" s="250"/>
      <c r="BT37" s="250"/>
      <c r="BU37" s="250"/>
      <c r="BV37" s="250"/>
      <c r="BW37" s="250"/>
      <c r="BX37" s="250"/>
      <c r="BY37" s="250"/>
      <c r="BZ37" s="250"/>
      <c r="CA37" s="250"/>
      <c r="CB37" s="250"/>
      <c r="CC37" s="250"/>
      <c r="CD37" s="250"/>
      <c r="CE37" s="250"/>
      <c r="CF37" s="250"/>
      <c r="CG37" s="250"/>
      <c r="CH37" s="250"/>
      <c r="CI37" s="250"/>
      <c r="CJ37" s="250"/>
      <c r="CK37" s="250"/>
      <c r="CL37" s="250"/>
      <c r="CM37" s="250"/>
      <c r="CN37" s="250"/>
      <c r="CO37" s="250"/>
      <c r="CP37" s="250"/>
      <c r="CQ37" s="250"/>
      <c r="CR37" s="250"/>
      <c r="CS37" s="250"/>
      <c r="CT37" s="250"/>
      <c r="CU37" s="250"/>
      <c r="CV37" s="250"/>
      <c r="CW37" s="250"/>
      <c r="CX37" s="250"/>
      <c r="CY37" s="250"/>
      <c r="CZ37" s="250"/>
      <c r="DA37" s="250"/>
      <c r="DB37" s="250"/>
      <c r="DC37" s="250"/>
      <c r="DD37" s="250"/>
      <c r="DE37" s="250"/>
      <c r="DF37" s="250"/>
      <c r="DG37" s="250"/>
      <c r="DH37" s="250"/>
      <c r="DI37" s="250"/>
      <c r="DJ37" s="250"/>
      <c r="DK37" s="250"/>
      <c r="DL37" s="250"/>
      <c r="DM37" s="250"/>
      <c r="DN37" s="250"/>
      <c r="DO37" s="250"/>
      <c r="DP37" s="250"/>
      <c r="DQ37" s="250"/>
      <c r="DR37" s="250"/>
      <c r="DS37" s="250"/>
      <c r="DT37" s="250"/>
      <c r="DU37" s="250"/>
      <c r="DV37" s="250"/>
      <c r="DW37" s="250"/>
      <c r="DX37" s="250"/>
      <c r="DY37" s="250"/>
      <c r="DZ37" s="250"/>
      <c r="EA37" s="250"/>
      <c r="EB37" s="250"/>
      <c r="EC37" s="250"/>
      <c r="ED37" s="250"/>
      <c r="EE37" s="250"/>
      <c r="EF37" s="250"/>
      <c r="EG37" s="250"/>
      <c r="EH37" s="250"/>
      <c r="EI37" s="250"/>
      <c r="EJ37" s="250"/>
      <c r="EK37" s="250"/>
      <c r="EL37" s="250"/>
      <c r="EM37" s="250"/>
      <c r="EN37" s="250"/>
      <c r="EO37" s="250"/>
      <c r="EP37" s="250"/>
      <c r="EQ37" s="250"/>
      <c r="ER37" s="250"/>
      <c r="ES37" s="250"/>
      <c r="ET37" s="250"/>
      <c r="EU37" s="250"/>
      <c r="EV37" s="250"/>
      <c r="EW37" s="250"/>
      <c r="EX37" s="250"/>
      <c r="EY37" s="250"/>
      <c r="EZ37" s="250"/>
      <c r="FA37" s="250"/>
      <c r="FB37" s="250"/>
      <c r="FC37" s="250"/>
      <c r="FD37" s="250"/>
      <c r="FE37" s="250"/>
      <c r="FF37" s="250"/>
      <c r="FG37" s="250"/>
      <c r="FH37" s="250"/>
      <c r="FI37" s="250"/>
      <c r="FJ37" s="250"/>
      <c r="FK37" s="250"/>
      <c r="FL37" s="250"/>
      <c r="FM37" s="250"/>
      <c r="FN37" s="250"/>
      <c r="FO37" s="250"/>
      <c r="FP37" s="250"/>
      <c r="FQ37" s="250"/>
      <c r="FR37" s="250"/>
      <c r="FS37" s="250"/>
      <c r="FT37" s="250"/>
      <c r="FU37" s="250"/>
      <c r="FV37" s="250"/>
      <c r="FW37" s="250"/>
      <c r="FX37" s="250"/>
      <c r="FY37" s="250"/>
      <c r="FZ37" s="250"/>
      <c r="GA37" s="250"/>
      <c r="GB37" s="250"/>
      <c r="GC37" s="250"/>
      <c r="GD37" s="250"/>
      <c r="GE37" s="250"/>
      <c r="GF37" s="250"/>
      <c r="GG37" s="250"/>
      <c r="GH37" s="250"/>
      <c r="GI37" s="250"/>
      <c r="GJ37" s="250"/>
      <c r="GK37" s="250"/>
      <c r="GL37" s="250"/>
      <c r="GM37" s="250"/>
      <c r="GN37" s="250"/>
      <c r="GO37" s="250"/>
      <c r="GP37" s="250"/>
      <c r="GQ37" s="250"/>
      <c r="GR37" s="250"/>
      <c r="GS37" s="250"/>
      <c r="GT37" s="250"/>
      <c r="GU37" s="250"/>
      <c r="GV37" s="250"/>
      <c r="GW37" s="250"/>
      <c r="GX37" s="250"/>
      <c r="GY37" s="250"/>
      <c r="GZ37" s="250"/>
      <c r="HA37" s="250"/>
      <c r="HB37" s="250"/>
      <c r="HC37" s="250"/>
      <c r="HD37" s="250"/>
      <c r="HE37" s="250"/>
      <c r="HF37" s="250"/>
      <c r="HG37" s="250"/>
      <c r="HH37" s="250"/>
      <c r="HI37" s="250"/>
      <c r="HJ37" s="250"/>
      <c r="HK37" s="250"/>
      <c r="HL37" s="250"/>
      <c r="HM37" s="250"/>
      <c r="HN37" s="250"/>
      <c r="HO37" s="250"/>
      <c r="HP37" s="250"/>
      <c r="HQ37" s="250"/>
      <c r="HR37" s="250"/>
      <c r="HS37" s="250"/>
      <c r="HT37" s="250"/>
      <c r="HU37" s="250"/>
      <c r="HV37" s="250"/>
      <c r="HW37" s="250"/>
      <c r="HX37" s="250"/>
      <c r="HY37" s="250"/>
      <c r="HZ37" s="250"/>
      <c r="IA37" s="250"/>
      <c r="IB37" s="250"/>
      <c r="IC37" s="250"/>
      <c r="ID37" s="250"/>
      <c r="IE37" s="250"/>
      <c r="IF37" s="250"/>
      <c r="IG37" s="250"/>
      <c r="IH37" s="250"/>
      <c r="II37" s="250"/>
      <c r="IJ37" s="250"/>
      <c r="IK37" s="250"/>
      <c r="IL37" s="250"/>
      <c r="IM37" s="250"/>
      <c r="IN37" s="250"/>
      <c r="IO37" s="250"/>
    </row>
    <row r="38" s="249" customFormat="1" customHeight="1" spans="1:249">
      <c r="A38" s="213" t="s">
        <v>98</v>
      </c>
      <c r="B38" s="214">
        <v>9486</v>
      </c>
      <c r="C38" s="213"/>
      <c r="D38" s="214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0"/>
      <c r="AL38" s="250"/>
      <c r="AM38" s="250"/>
      <c r="AN38" s="250"/>
      <c r="AO38" s="250"/>
      <c r="AP38" s="250"/>
      <c r="AQ38" s="250"/>
      <c r="AR38" s="250"/>
      <c r="AS38" s="250"/>
      <c r="AT38" s="250"/>
      <c r="AU38" s="250"/>
      <c r="AV38" s="250"/>
      <c r="AW38" s="250"/>
      <c r="AX38" s="250"/>
      <c r="AY38" s="250"/>
      <c r="AZ38" s="250"/>
      <c r="BA38" s="250"/>
      <c r="BB38" s="250"/>
      <c r="BC38" s="250"/>
      <c r="BD38" s="250"/>
      <c r="BE38" s="250"/>
      <c r="BF38" s="250"/>
      <c r="BG38" s="250"/>
      <c r="BH38" s="250"/>
      <c r="BI38" s="250"/>
      <c r="BJ38" s="250"/>
      <c r="BK38" s="250"/>
      <c r="BL38" s="250"/>
      <c r="BM38" s="250"/>
      <c r="BN38" s="250"/>
      <c r="BO38" s="250"/>
      <c r="BP38" s="250"/>
      <c r="BQ38" s="250"/>
      <c r="BR38" s="250"/>
      <c r="BS38" s="250"/>
      <c r="BT38" s="250"/>
      <c r="BU38" s="250"/>
      <c r="BV38" s="250"/>
      <c r="BW38" s="250"/>
      <c r="BX38" s="250"/>
      <c r="BY38" s="250"/>
      <c r="BZ38" s="250"/>
      <c r="CA38" s="250"/>
      <c r="CB38" s="250"/>
      <c r="CC38" s="250"/>
      <c r="CD38" s="250"/>
      <c r="CE38" s="250"/>
      <c r="CF38" s="250"/>
      <c r="CG38" s="250"/>
      <c r="CH38" s="250"/>
      <c r="CI38" s="250"/>
      <c r="CJ38" s="250"/>
      <c r="CK38" s="250"/>
      <c r="CL38" s="250"/>
      <c r="CM38" s="250"/>
      <c r="CN38" s="250"/>
      <c r="CO38" s="250"/>
      <c r="CP38" s="250"/>
      <c r="CQ38" s="250"/>
      <c r="CR38" s="250"/>
      <c r="CS38" s="250"/>
      <c r="CT38" s="250"/>
      <c r="CU38" s="250"/>
      <c r="CV38" s="250"/>
      <c r="CW38" s="250"/>
      <c r="CX38" s="250"/>
      <c r="CY38" s="250"/>
      <c r="CZ38" s="250"/>
      <c r="DA38" s="250"/>
      <c r="DB38" s="250"/>
      <c r="DC38" s="250"/>
      <c r="DD38" s="250"/>
      <c r="DE38" s="250"/>
      <c r="DF38" s="250"/>
      <c r="DG38" s="250"/>
      <c r="DH38" s="250"/>
      <c r="DI38" s="250"/>
      <c r="DJ38" s="250"/>
      <c r="DK38" s="250"/>
      <c r="DL38" s="250"/>
      <c r="DM38" s="250"/>
      <c r="DN38" s="250"/>
      <c r="DO38" s="250"/>
      <c r="DP38" s="250"/>
      <c r="DQ38" s="250"/>
      <c r="DR38" s="250"/>
      <c r="DS38" s="250"/>
      <c r="DT38" s="250"/>
      <c r="DU38" s="250"/>
      <c r="DV38" s="250"/>
      <c r="DW38" s="250"/>
      <c r="DX38" s="250"/>
      <c r="DY38" s="250"/>
      <c r="DZ38" s="250"/>
      <c r="EA38" s="250"/>
      <c r="EB38" s="250"/>
      <c r="EC38" s="250"/>
      <c r="ED38" s="250"/>
      <c r="EE38" s="250"/>
      <c r="EF38" s="250"/>
      <c r="EG38" s="250"/>
      <c r="EH38" s="250"/>
      <c r="EI38" s="250"/>
      <c r="EJ38" s="250"/>
      <c r="EK38" s="250"/>
      <c r="EL38" s="250"/>
      <c r="EM38" s="250"/>
      <c r="EN38" s="250"/>
      <c r="EO38" s="250"/>
      <c r="EP38" s="250"/>
      <c r="EQ38" s="250"/>
      <c r="ER38" s="250"/>
      <c r="ES38" s="250"/>
      <c r="ET38" s="250"/>
      <c r="EU38" s="250"/>
      <c r="EV38" s="250"/>
      <c r="EW38" s="250"/>
      <c r="EX38" s="250"/>
      <c r="EY38" s="250"/>
      <c r="EZ38" s="250"/>
      <c r="FA38" s="250"/>
      <c r="FB38" s="250"/>
      <c r="FC38" s="250"/>
      <c r="FD38" s="250"/>
      <c r="FE38" s="250"/>
      <c r="FF38" s="250"/>
      <c r="FG38" s="250"/>
      <c r="FH38" s="250"/>
      <c r="FI38" s="250"/>
      <c r="FJ38" s="250"/>
      <c r="FK38" s="250"/>
      <c r="FL38" s="250"/>
      <c r="FM38" s="250"/>
      <c r="FN38" s="250"/>
      <c r="FO38" s="250"/>
      <c r="FP38" s="250"/>
      <c r="FQ38" s="250"/>
      <c r="FR38" s="250"/>
      <c r="FS38" s="250"/>
      <c r="FT38" s="250"/>
      <c r="FU38" s="250"/>
      <c r="FV38" s="250"/>
      <c r="FW38" s="250"/>
      <c r="FX38" s="250"/>
      <c r="FY38" s="250"/>
      <c r="FZ38" s="250"/>
      <c r="GA38" s="250"/>
      <c r="GB38" s="250"/>
      <c r="GC38" s="250"/>
      <c r="GD38" s="250"/>
      <c r="GE38" s="250"/>
      <c r="GF38" s="250"/>
      <c r="GG38" s="250"/>
      <c r="GH38" s="250"/>
      <c r="GI38" s="250"/>
      <c r="GJ38" s="250"/>
      <c r="GK38" s="250"/>
      <c r="GL38" s="250"/>
      <c r="GM38" s="250"/>
      <c r="GN38" s="250"/>
      <c r="GO38" s="250"/>
      <c r="GP38" s="250"/>
      <c r="GQ38" s="250"/>
      <c r="GR38" s="250"/>
      <c r="GS38" s="250"/>
      <c r="GT38" s="250"/>
      <c r="GU38" s="250"/>
      <c r="GV38" s="250"/>
      <c r="GW38" s="250"/>
      <c r="GX38" s="250"/>
      <c r="GY38" s="250"/>
      <c r="GZ38" s="250"/>
      <c r="HA38" s="250"/>
      <c r="HB38" s="250"/>
      <c r="HC38" s="250"/>
      <c r="HD38" s="250"/>
      <c r="HE38" s="250"/>
      <c r="HF38" s="250"/>
      <c r="HG38" s="250"/>
      <c r="HH38" s="250"/>
      <c r="HI38" s="250"/>
      <c r="HJ38" s="250"/>
      <c r="HK38" s="250"/>
      <c r="HL38" s="250"/>
      <c r="HM38" s="250"/>
      <c r="HN38" s="250"/>
      <c r="HO38" s="250"/>
      <c r="HP38" s="250"/>
      <c r="HQ38" s="250"/>
      <c r="HR38" s="250"/>
      <c r="HS38" s="250"/>
      <c r="HT38" s="250"/>
      <c r="HU38" s="250"/>
      <c r="HV38" s="250"/>
      <c r="HW38" s="250"/>
      <c r="HX38" s="250"/>
      <c r="HY38" s="250"/>
      <c r="HZ38" s="250"/>
      <c r="IA38" s="250"/>
      <c r="IB38" s="250"/>
      <c r="IC38" s="250"/>
      <c r="ID38" s="250"/>
      <c r="IE38" s="250"/>
      <c r="IF38" s="250"/>
      <c r="IG38" s="250"/>
      <c r="IH38" s="250"/>
      <c r="II38" s="250"/>
      <c r="IJ38" s="250"/>
      <c r="IK38" s="250"/>
      <c r="IL38" s="250"/>
      <c r="IM38" s="250"/>
      <c r="IN38" s="250"/>
      <c r="IO38" s="250"/>
    </row>
    <row r="39" s="249" customFormat="1" customHeight="1" spans="1:249">
      <c r="A39" s="211" t="s">
        <v>99</v>
      </c>
      <c r="B39" s="214">
        <v>47100</v>
      </c>
      <c r="C39" s="213"/>
      <c r="D39" s="214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250"/>
      <c r="AK39" s="250"/>
      <c r="AL39" s="250"/>
      <c r="AM39" s="250"/>
      <c r="AN39" s="250"/>
      <c r="AO39" s="250"/>
      <c r="AP39" s="250"/>
      <c r="AQ39" s="250"/>
      <c r="AR39" s="250"/>
      <c r="AS39" s="250"/>
      <c r="AT39" s="250"/>
      <c r="AU39" s="250"/>
      <c r="AV39" s="250"/>
      <c r="AW39" s="250"/>
      <c r="AX39" s="250"/>
      <c r="AY39" s="250"/>
      <c r="AZ39" s="250"/>
      <c r="BA39" s="250"/>
      <c r="BB39" s="250"/>
      <c r="BC39" s="250"/>
      <c r="BD39" s="250"/>
      <c r="BE39" s="250"/>
      <c r="BF39" s="250"/>
      <c r="BG39" s="250"/>
      <c r="BH39" s="250"/>
      <c r="BI39" s="250"/>
      <c r="BJ39" s="250"/>
      <c r="BK39" s="250"/>
      <c r="BL39" s="250"/>
      <c r="BM39" s="250"/>
      <c r="BN39" s="250"/>
      <c r="BO39" s="250"/>
      <c r="BP39" s="250"/>
      <c r="BQ39" s="250"/>
      <c r="BR39" s="250"/>
      <c r="BS39" s="250"/>
      <c r="BT39" s="250"/>
      <c r="BU39" s="250"/>
      <c r="BV39" s="250"/>
      <c r="BW39" s="250"/>
      <c r="BX39" s="250"/>
      <c r="BY39" s="250"/>
      <c r="BZ39" s="250"/>
      <c r="CA39" s="250"/>
      <c r="CB39" s="250"/>
      <c r="CC39" s="250"/>
      <c r="CD39" s="250"/>
      <c r="CE39" s="250"/>
      <c r="CF39" s="250"/>
      <c r="CG39" s="250"/>
      <c r="CH39" s="250"/>
      <c r="CI39" s="250"/>
      <c r="CJ39" s="250"/>
      <c r="CK39" s="250"/>
      <c r="CL39" s="250"/>
      <c r="CM39" s="250"/>
      <c r="CN39" s="250"/>
      <c r="CO39" s="250"/>
      <c r="CP39" s="250"/>
      <c r="CQ39" s="250"/>
      <c r="CR39" s="250"/>
      <c r="CS39" s="250"/>
      <c r="CT39" s="250"/>
      <c r="CU39" s="250"/>
      <c r="CV39" s="250"/>
      <c r="CW39" s="250"/>
      <c r="CX39" s="250"/>
      <c r="CY39" s="250"/>
      <c r="CZ39" s="250"/>
      <c r="DA39" s="250"/>
      <c r="DB39" s="250"/>
      <c r="DC39" s="250"/>
      <c r="DD39" s="250"/>
      <c r="DE39" s="250"/>
      <c r="DF39" s="250"/>
      <c r="DG39" s="250"/>
      <c r="DH39" s="250"/>
      <c r="DI39" s="250"/>
      <c r="DJ39" s="250"/>
      <c r="DK39" s="250"/>
      <c r="DL39" s="250"/>
      <c r="DM39" s="250"/>
      <c r="DN39" s="250"/>
      <c r="DO39" s="250"/>
      <c r="DP39" s="250"/>
      <c r="DQ39" s="250"/>
      <c r="DR39" s="250"/>
      <c r="DS39" s="250"/>
      <c r="DT39" s="250"/>
      <c r="DU39" s="250"/>
      <c r="DV39" s="250"/>
      <c r="DW39" s="250"/>
      <c r="DX39" s="250"/>
      <c r="DY39" s="250"/>
      <c r="DZ39" s="250"/>
      <c r="EA39" s="250"/>
      <c r="EB39" s="250"/>
      <c r="EC39" s="250"/>
      <c r="ED39" s="250"/>
      <c r="EE39" s="250"/>
      <c r="EF39" s="250"/>
      <c r="EG39" s="250"/>
      <c r="EH39" s="250"/>
      <c r="EI39" s="250"/>
      <c r="EJ39" s="250"/>
      <c r="EK39" s="250"/>
      <c r="EL39" s="250"/>
      <c r="EM39" s="250"/>
      <c r="EN39" s="250"/>
      <c r="EO39" s="250"/>
      <c r="EP39" s="250"/>
      <c r="EQ39" s="250"/>
      <c r="ER39" s="250"/>
      <c r="ES39" s="250"/>
      <c r="ET39" s="250"/>
      <c r="EU39" s="250"/>
      <c r="EV39" s="250"/>
      <c r="EW39" s="250"/>
      <c r="EX39" s="250"/>
      <c r="EY39" s="250"/>
      <c r="EZ39" s="250"/>
      <c r="FA39" s="250"/>
      <c r="FB39" s="250"/>
      <c r="FC39" s="250"/>
      <c r="FD39" s="250"/>
      <c r="FE39" s="250"/>
      <c r="FF39" s="250"/>
      <c r="FG39" s="250"/>
      <c r="FH39" s="250"/>
      <c r="FI39" s="250"/>
      <c r="FJ39" s="250"/>
      <c r="FK39" s="250"/>
      <c r="FL39" s="250"/>
      <c r="FM39" s="250"/>
      <c r="FN39" s="250"/>
      <c r="FO39" s="250"/>
      <c r="FP39" s="250"/>
      <c r="FQ39" s="250"/>
      <c r="FR39" s="250"/>
      <c r="FS39" s="250"/>
      <c r="FT39" s="250"/>
      <c r="FU39" s="250"/>
      <c r="FV39" s="250"/>
      <c r="FW39" s="250"/>
      <c r="FX39" s="250"/>
      <c r="FY39" s="250"/>
      <c r="FZ39" s="250"/>
      <c r="GA39" s="250"/>
      <c r="GB39" s="250"/>
      <c r="GC39" s="250"/>
      <c r="GD39" s="250"/>
      <c r="GE39" s="250"/>
      <c r="GF39" s="250"/>
      <c r="GG39" s="250"/>
      <c r="GH39" s="250"/>
      <c r="GI39" s="250"/>
      <c r="GJ39" s="250"/>
      <c r="GK39" s="250"/>
      <c r="GL39" s="250"/>
      <c r="GM39" s="250"/>
      <c r="GN39" s="250"/>
      <c r="GO39" s="250"/>
      <c r="GP39" s="250"/>
      <c r="GQ39" s="250"/>
      <c r="GR39" s="250"/>
      <c r="GS39" s="250"/>
      <c r="GT39" s="250"/>
      <c r="GU39" s="250"/>
      <c r="GV39" s="250"/>
      <c r="GW39" s="250"/>
      <c r="GX39" s="250"/>
      <c r="GY39" s="250"/>
      <c r="GZ39" s="250"/>
      <c r="HA39" s="250"/>
      <c r="HB39" s="250"/>
      <c r="HC39" s="250"/>
      <c r="HD39" s="250"/>
      <c r="HE39" s="250"/>
      <c r="HF39" s="250"/>
      <c r="HG39" s="250"/>
      <c r="HH39" s="250"/>
      <c r="HI39" s="250"/>
      <c r="HJ39" s="250"/>
      <c r="HK39" s="250"/>
      <c r="HL39" s="250"/>
      <c r="HM39" s="250"/>
      <c r="HN39" s="250"/>
      <c r="HO39" s="250"/>
      <c r="HP39" s="250"/>
      <c r="HQ39" s="250"/>
      <c r="HR39" s="250"/>
      <c r="HS39" s="250"/>
      <c r="HT39" s="250"/>
      <c r="HU39" s="250"/>
      <c r="HV39" s="250"/>
      <c r="HW39" s="250"/>
      <c r="HX39" s="250"/>
      <c r="HY39" s="250"/>
      <c r="HZ39" s="250"/>
      <c r="IA39" s="250"/>
      <c r="IB39" s="250"/>
      <c r="IC39" s="250"/>
      <c r="ID39" s="250"/>
      <c r="IE39" s="250"/>
      <c r="IF39" s="250"/>
      <c r="IG39" s="250"/>
      <c r="IH39" s="250"/>
      <c r="II39" s="250"/>
      <c r="IJ39" s="250"/>
      <c r="IK39" s="250"/>
      <c r="IL39" s="250"/>
      <c r="IM39" s="250"/>
      <c r="IN39" s="250"/>
      <c r="IO39" s="250"/>
    </row>
    <row r="40" s="249" customFormat="1" customHeight="1" spans="1:249">
      <c r="A40" s="213" t="s">
        <v>100</v>
      </c>
      <c r="B40" s="214">
        <v>1361</v>
      </c>
      <c r="C40" s="213"/>
      <c r="D40" s="214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0"/>
      <c r="AL40" s="250"/>
      <c r="AM40" s="250"/>
      <c r="AN40" s="250"/>
      <c r="AO40" s="250"/>
      <c r="AP40" s="250"/>
      <c r="AQ40" s="250"/>
      <c r="AR40" s="250"/>
      <c r="AS40" s="250"/>
      <c r="AT40" s="250"/>
      <c r="AU40" s="250"/>
      <c r="AV40" s="250"/>
      <c r="AW40" s="250"/>
      <c r="AX40" s="250"/>
      <c r="AY40" s="250"/>
      <c r="AZ40" s="250"/>
      <c r="BA40" s="250"/>
      <c r="BB40" s="250"/>
      <c r="BC40" s="250"/>
      <c r="BD40" s="250"/>
      <c r="BE40" s="250"/>
      <c r="BF40" s="250"/>
      <c r="BG40" s="250"/>
      <c r="BH40" s="250"/>
      <c r="BI40" s="250"/>
      <c r="BJ40" s="250"/>
      <c r="BK40" s="250"/>
      <c r="BL40" s="250"/>
      <c r="BM40" s="250"/>
      <c r="BN40" s="250"/>
      <c r="BO40" s="250"/>
      <c r="BP40" s="250"/>
      <c r="BQ40" s="250"/>
      <c r="BR40" s="250"/>
      <c r="BS40" s="250"/>
      <c r="BT40" s="250"/>
      <c r="BU40" s="250"/>
      <c r="BV40" s="250"/>
      <c r="BW40" s="250"/>
      <c r="BX40" s="250"/>
      <c r="BY40" s="250"/>
      <c r="BZ40" s="250"/>
      <c r="CA40" s="250"/>
      <c r="CB40" s="250"/>
      <c r="CC40" s="250"/>
      <c r="CD40" s="250"/>
      <c r="CE40" s="250"/>
      <c r="CF40" s="250"/>
      <c r="CG40" s="250"/>
      <c r="CH40" s="250"/>
      <c r="CI40" s="250"/>
      <c r="CJ40" s="250"/>
      <c r="CK40" s="250"/>
      <c r="CL40" s="250"/>
      <c r="CM40" s="250"/>
      <c r="CN40" s="250"/>
      <c r="CO40" s="250"/>
      <c r="CP40" s="250"/>
      <c r="CQ40" s="250"/>
      <c r="CR40" s="250"/>
      <c r="CS40" s="250"/>
      <c r="CT40" s="250"/>
      <c r="CU40" s="250"/>
      <c r="CV40" s="250"/>
      <c r="CW40" s="250"/>
      <c r="CX40" s="250"/>
      <c r="CY40" s="250"/>
      <c r="CZ40" s="250"/>
      <c r="DA40" s="250"/>
      <c r="DB40" s="250"/>
      <c r="DC40" s="250"/>
      <c r="DD40" s="250"/>
      <c r="DE40" s="250"/>
      <c r="DF40" s="250"/>
      <c r="DG40" s="250"/>
      <c r="DH40" s="250"/>
      <c r="DI40" s="250"/>
      <c r="DJ40" s="250"/>
      <c r="DK40" s="250"/>
      <c r="DL40" s="250"/>
      <c r="DM40" s="250"/>
      <c r="DN40" s="250"/>
      <c r="DO40" s="250"/>
      <c r="DP40" s="250"/>
      <c r="DQ40" s="250"/>
      <c r="DR40" s="250"/>
      <c r="DS40" s="250"/>
      <c r="DT40" s="250"/>
      <c r="DU40" s="250"/>
      <c r="DV40" s="250"/>
      <c r="DW40" s="250"/>
      <c r="DX40" s="250"/>
      <c r="DY40" s="250"/>
      <c r="DZ40" s="250"/>
      <c r="EA40" s="250"/>
      <c r="EB40" s="250"/>
      <c r="EC40" s="250"/>
      <c r="ED40" s="250"/>
      <c r="EE40" s="250"/>
      <c r="EF40" s="250"/>
      <c r="EG40" s="250"/>
      <c r="EH40" s="250"/>
      <c r="EI40" s="250"/>
      <c r="EJ40" s="250"/>
      <c r="EK40" s="250"/>
      <c r="EL40" s="250"/>
      <c r="EM40" s="250"/>
      <c r="EN40" s="250"/>
      <c r="EO40" s="250"/>
      <c r="EP40" s="250"/>
      <c r="EQ40" s="250"/>
      <c r="ER40" s="250"/>
      <c r="ES40" s="250"/>
      <c r="ET40" s="250"/>
      <c r="EU40" s="250"/>
      <c r="EV40" s="250"/>
      <c r="EW40" s="250"/>
      <c r="EX40" s="250"/>
      <c r="EY40" s="250"/>
      <c r="EZ40" s="250"/>
      <c r="FA40" s="250"/>
      <c r="FB40" s="250"/>
      <c r="FC40" s="250"/>
      <c r="FD40" s="250"/>
      <c r="FE40" s="250"/>
      <c r="FF40" s="250"/>
      <c r="FG40" s="250"/>
      <c r="FH40" s="250"/>
      <c r="FI40" s="250"/>
      <c r="FJ40" s="250"/>
      <c r="FK40" s="250"/>
      <c r="FL40" s="250"/>
      <c r="FM40" s="250"/>
      <c r="FN40" s="250"/>
      <c r="FO40" s="250"/>
      <c r="FP40" s="250"/>
      <c r="FQ40" s="250"/>
      <c r="FR40" s="250"/>
      <c r="FS40" s="250"/>
      <c r="FT40" s="250"/>
      <c r="FU40" s="250"/>
      <c r="FV40" s="250"/>
      <c r="FW40" s="250"/>
      <c r="FX40" s="250"/>
      <c r="FY40" s="250"/>
      <c r="FZ40" s="250"/>
      <c r="GA40" s="250"/>
      <c r="GB40" s="250"/>
      <c r="GC40" s="250"/>
      <c r="GD40" s="250"/>
      <c r="GE40" s="250"/>
      <c r="GF40" s="250"/>
      <c r="GG40" s="250"/>
      <c r="GH40" s="250"/>
      <c r="GI40" s="250"/>
      <c r="GJ40" s="250"/>
      <c r="GK40" s="250"/>
      <c r="GL40" s="250"/>
      <c r="GM40" s="250"/>
      <c r="GN40" s="250"/>
      <c r="GO40" s="250"/>
      <c r="GP40" s="250"/>
      <c r="GQ40" s="250"/>
      <c r="GR40" s="250"/>
      <c r="GS40" s="250"/>
      <c r="GT40" s="250"/>
      <c r="GU40" s="250"/>
      <c r="GV40" s="250"/>
      <c r="GW40" s="250"/>
      <c r="GX40" s="250"/>
      <c r="GY40" s="250"/>
      <c r="GZ40" s="250"/>
      <c r="HA40" s="250"/>
      <c r="HB40" s="250"/>
      <c r="HC40" s="250"/>
      <c r="HD40" s="250"/>
      <c r="HE40" s="250"/>
      <c r="HF40" s="250"/>
      <c r="HG40" s="250"/>
      <c r="HH40" s="250"/>
      <c r="HI40" s="250"/>
      <c r="HJ40" s="250"/>
      <c r="HK40" s="250"/>
      <c r="HL40" s="250"/>
      <c r="HM40" s="250"/>
      <c r="HN40" s="250"/>
      <c r="HO40" s="250"/>
      <c r="HP40" s="250"/>
      <c r="HQ40" s="250"/>
      <c r="HR40" s="250"/>
      <c r="HS40" s="250"/>
      <c r="HT40" s="250"/>
      <c r="HU40" s="250"/>
      <c r="HV40" s="250"/>
      <c r="HW40" s="250"/>
      <c r="HX40" s="250"/>
      <c r="HY40" s="250"/>
      <c r="HZ40" s="250"/>
      <c r="IA40" s="250"/>
      <c r="IB40" s="250"/>
      <c r="IC40" s="250"/>
      <c r="ID40" s="250"/>
      <c r="IE40" s="250"/>
      <c r="IF40" s="250"/>
      <c r="IG40" s="250"/>
      <c r="IH40" s="250"/>
      <c r="II40" s="250"/>
      <c r="IJ40" s="250"/>
      <c r="IK40" s="250"/>
      <c r="IL40" s="250"/>
      <c r="IM40" s="250"/>
      <c r="IN40" s="250"/>
      <c r="IO40" s="250"/>
    </row>
    <row r="41" s="249" customFormat="1" customHeight="1" spans="1:249">
      <c r="A41" s="213" t="s">
        <v>101</v>
      </c>
      <c r="B41" s="214">
        <v>152</v>
      </c>
      <c r="C41" s="213"/>
      <c r="D41" s="214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  <c r="AA41" s="250"/>
      <c r="AB41" s="250"/>
      <c r="AC41" s="250"/>
      <c r="AD41" s="250"/>
      <c r="AE41" s="250"/>
      <c r="AF41" s="250"/>
      <c r="AG41" s="250"/>
      <c r="AH41" s="250"/>
      <c r="AI41" s="250"/>
      <c r="AJ41" s="250"/>
      <c r="AK41" s="250"/>
      <c r="AL41" s="250"/>
      <c r="AM41" s="250"/>
      <c r="AN41" s="250"/>
      <c r="AO41" s="250"/>
      <c r="AP41" s="250"/>
      <c r="AQ41" s="250"/>
      <c r="AR41" s="250"/>
      <c r="AS41" s="250"/>
      <c r="AT41" s="250"/>
      <c r="AU41" s="250"/>
      <c r="AV41" s="250"/>
      <c r="AW41" s="250"/>
      <c r="AX41" s="250"/>
      <c r="AY41" s="250"/>
      <c r="AZ41" s="250"/>
      <c r="BA41" s="250"/>
      <c r="BB41" s="250"/>
      <c r="BC41" s="250"/>
      <c r="BD41" s="250"/>
      <c r="BE41" s="250"/>
      <c r="BF41" s="250"/>
      <c r="BG41" s="250"/>
      <c r="BH41" s="250"/>
      <c r="BI41" s="250"/>
      <c r="BJ41" s="250"/>
      <c r="BK41" s="250"/>
      <c r="BL41" s="250"/>
      <c r="BM41" s="250"/>
      <c r="BN41" s="250"/>
      <c r="BO41" s="250"/>
      <c r="BP41" s="250"/>
      <c r="BQ41" s="250"/>
      <c r="BR41" s="250"/>
      <c r="BS41" s="250"/>
      <c r="BT41" s="250"/>
      <c r="BU41" s="250"/>
      <c r="BV41" s="250"/>
      <c r="BW41" s="250"/>
      <c r="BX41" s="250"/>
      <c r="BY41" s="250"/>
      <c r="BZ41" s="250"/>
      <c r="CA41" s="250"/>
      <c r="CB41" s="250"/>
      <c r="CC41" s="250"/>
      <c r="CD41" s="250"/>
      <c r="CE41" s="250"/>
      <c r="CF41" s="250"/>
      <c r="CG41" s="250"/>
      <c r="CH41" s="250"/>
      <c r="CI41" s="250"/>
      <c r="CJ41" s="250"/>
      <c r="CK41" s="250"/>
      <c r="CL41" s="250"/>
      <c r="CM41" s="250"/>
      <c r="CN41" s="250"/>
      <c r="CO41" s="250"/>
      <c r="CP41" s="250"/>
      <c r="CQ41" s="250"/>
      <c r="CR41" s="250"/>
      <c r="CS41" s="250"/>
      <c r="CT41" s="250"/>
      <c r="CU41" s="250"/>
      <c r="CV41" s="250"/>
      <c r="CW41" s="250"/>
      <c r="CX41" s="250"/>
      <c r="CY41" s="250"/>
      <c r="CZ41" s="250"/>
      <c r="DA41" s="250"/>
      <c r="DB41" s="250"/>
      <c r="DC41" s="250"/>
      <c r="DD41" s="250"/>
      <c r="DE41" s="250"/>
      <c r="DF41" s="250"/>
      <c r="DG41" s="250"/>
      <c r="DH41" s="250"/>
      <c r="DI41" s="250"/>
      <c r="DJ41" s="250"/>
      <c r="DK41" s="250"/>
      <c r="DL41" s="250"/>
      <c r="DM41" s="250"/>
      <c r="DN41" s="250"/>
      <c r="DO41" s="250"/>
      <c r="DP41" s="250"/>
      <c r="DQ41" s="250"/>
      <c r="DR41" s="250"/>
      <c r="DS41" s="250"/>
      <c r="DT41" s="250"/>
      <c r="DU41" s="250"/>
      <c r="DV41" s="250"/>
      <c r="DW41" s="250"/>
      <c r="DX41" s="250"/>
      <c r="DY41" s="250"/>
      <c r="DZ41" s="250"/>
      <c r="EA41" s="250"/>
      <c r="EB41" s="250"/>
      <c r="EC41" s="250"/>
      <c r="ED41" s="250"/>
      <c r="EE41" s="250"/>
      <c r="EF41" s="250"/>
      <c r="EG41" s="250"/>
      <c r="EH41" s="250"/>
      <c r="EI41" s="250"/>
      <c r="EJ41" s="250"/>
      <c r="EK41" s="250"/>
      <c r="EL41" s="250"/>
      <c r="EM41" s="250"/>
      <c r="EN41" s="250"/>
      <c r="EO41" s="250"/>
      <c r="EP41" s="250"/>
      <c r="EQ41" s="250"/>
      <c r="ER41" s="250"/>
      <c r="ES41" s="250"/>
      <c r="ET41" s="250"/>
      <c r="EU41" s="250"/>
      <c r="EV41" s="250"/>
      <c r="EW41" s="250"/>
      <c r="EX41" s="250"/>
      <c r="EY41" s="250"/>
      <c r="EZ41" s="250"/>
      <c r="FA41" s="250"/>
      <c r="FB41" s="250"/>
      <c r="FC41" s="250"/>
      <c r="FD41" s="250"/>
      <c r="FE41" s="250"/>
      <c r="FF41" s="250"/>
      <c r="FG41" s="250"/>
      <c r="FH41" s="250"/>
      <c r="FI41" s="250"/>
      <c r="FJ41" s="250"/>
      <c r="FK41" s="250"/>
      <c r="FL41" s="250"/>
      <c r="FM41" s="250"/>
      <c r="FN41" s="250"/>
      <c r="FO41" s="250"/>
      <c r="FP41" s="250"/>
      <c r="FQ41" s="250"/>
      <c r="FR41" s="250"/>
      <c r="FS41" s="250"/>
      <c r="FT41" s="250"/>
      <c r="FU41" s="250"/>
      <c r="FV41" s="250"/>
      <c r="FW41" s="250"/>
      <c r="FX41" s="250"/>
      <c r="FY41" s="250"/>
      <c r="FZ41" s="250"/>
      <c r="GA41" s="250"/>
      <c r="GB41" s="250"/>
      <c r="GC41" s="250"/>
      <c r="GD41" s="250"/>
      <c r="GE41" s="250"/>
      <c r="GF41" s="250"/>
      <c r="GG41" s="250"/>
      <c r="GH41" s="250"/>
      <c r="GI41" s="250"/>
      <c r="GJ41" s="250"/>
      <c r="GK41" s="250"/>
      <c r="GL41" s="250"/>
      <c r="GM41" s="250"/>
      <c r="GN41" s="250"/>
      <c r="GO41" s="250"/>
      <c r="GP41" s="250"/>
      <c r="GQ41" s="250"/>
      <c r="GR41" s="250"/>
      <c r="GS41" s="250"/>
      <c r="GT41" s="250"/>
      <c r="GU41" s="250"/>
      <c r="GV41" s="250"/>
      <c r="GW41" s="250"/>
      <c r="GX41" s="250"/>
      <c r="GY41" s="250"/>
      <c r="GZ41" s="250"/>
      <c r="HA41" s="250"/>
      <c r="HB41" s="250"/>
      <c r="HC41" s="250"/>
      <c r="HD41" s="250"/>
      <c r="HE41" s="250"/>
      <c r="HF41" s="250"/>
      <c r="HG41" s="250"/>
      <c r="HH41" s="250"/>
      <c r="HI41" s="250"/>
      <c r="HJ41" s="250"/>
      <c r="HK41" s="250"/>
      <c r="HL41" s="250"/>
      <c r="HM41" s="250"/>
      <c r="HN41" s="250"/>
      <c r="HO41" s="250"/>
      <c r="HP41" s="250"/>
      <c r="HQ41" s="250"/>
      <c r="HR41" s="250"/>
      <c r="HS41" s="250"/>
      <c r="HT41" s="250"/>
      <c r="HU41" s="250"/>
      <c r="HV41" s="250"/>
      <c r="HW41" s="250"/>
      <c r="HX41" s="250"/>
      <c r="HY41" s="250"/>
      <c r="HZ41" s="250"/>
      <c r="IA41" s="250"/>
      <c r="IB41" s="250"/>
      <c r="IC41" s="250"/>
      <c r="ID41" s="250"/>
      <c r="IE41" s="250"/>
      <c r="IF41" s="250"/>
      <c r="IG41" s="250"/>
      <c r="IH41" s="250"/>
      <c r="II41" s="250"/>
      <c r="IJ41" s="250"/>
      <c r="IK41" s="250"/>
      <c r="IL41" s="250"/>
      <c r="IM41" s="250"/>
      <c r="IN41" s="250"/>
      <c r="IO41" s="250"/>
    </row>
    <row r="42" s="249" customFormat="1" customHeight="1" spans="1:4">
      <c r="A42" s="213" t="s">
        <v>102</v>
      </c>
      <c r="B42" s="214">
        <v>776</v>
      </c>
      <c r="C42" s="213"/>
      <c r="D42" s="214"/>
    </row>
    <row r="43" s="249" customFormat="1" customHeight="1" spans="1:4">
      <c r="A43" s="213" t="s">
        <v>103</v>
      </c>
      <c r="B43" s="214">
        <v>274</v>
      </c>
      <c r="C43" s="213"/>
      <c r="D43" s="214"/>
    </row>
    <row r="44" s="249" customFormat="1" customHeight="1" spans="1:4">
      <c r="A44" s="213" t="s">
        <v>104</v>
      </c>
      <c r="B44" s="214">
        <v>308</v>
      </c>
      <c r="C44" s="213"/>
      <c r="D44" s="214"/>
    </row>
    <row r="45" s="249" customFormat="1" customHeight="1" spans="1:4">
      <c r="A45" s="213" t="s">
        <v>105</v>
      </c>
      <c r="B45" s="214">
        <v>844</v>
      </c>
      <c r="C45" s="213"/>
      <c r="D45" s="214"/>
    </row>
    <row r="46" s="249" customFormat="1" customHeight="1" spans="1:4">
      <c r="A46" s="213" t="s">
        <v>106</v>
      </c>
      <c r="B46" s="214">
        <v>1622</v>
      </c>
      <c r="C46" s="213"/>
      <c r="D46" s="214"/>
    </row>
    <row r="47" s="249" customFormat="1" customHeight="1" spans="1:4">
      <c r="A47" s="213" t="s">
        <v>107</v>
      </c>
      <c r="B47" s="214">
        <v>8378</v>
      </c>
      <c r="C47" s="213"/>
      <c r="D47" s="214"/>
    </row>
    <row r="48" s="249" customFormat="1" customHeight="1" spans="1:4">
      <c r="A48" s="213" t="s">
        <v>108</v>
      </c>
      <c r="B48" s="214">
        <v>124</v>
      </c>
      <c r="C48" s="257"/>
      <c r="D48" s="257"/>
    </row>
    <row r="49" s="249" customFormat="1" customHeight="1" spans="1:4">
      <c r="A49" s="213" t="s">
        <v>109</v>
      </c>
      <c r="B49" s="214">
        <f>26502-51746+47100</f>
        <v>21856</v>
      </c>
      <c r="C49" s="257"/>
      <c r="D49" s="257"/>
    </row>
    <row r="50" s="249" customFormat="1" customHeight="1" spans="1:4">
      <c r="A50" s="213" t="s">
        <v>110</v>
      </c>
      <c r="B50" s="214">
        <v>529</v>
      </c>
      <c r="C50" s="257"/>
      <c r="D50" s="257"/>
    </row>
    <row r="51" s="249" customFormat="1" customHeight="1" spans="1:4">
      <c r="A51" s="213" t="s">
        <v>111</v>
      </c>
      <c r="B51" s="214">
        <v>928</v>
      </c>
      <c r="C51" s="257"/>
      <c r="D51" s="257"/>
    </row>
    <row r="52" s="249" customFormat="1" customHeight="1" spans="1:4">
      <c r="A52" s="213" t="s">
        <v>112</v>
      </c>
      <c r="B52" s="214">
        <v>666</v>
      </c>
      <c r="C52" s="257"/>
      <c r="D52" s="257"/>
    </row>
    <row r="53" s="249" customFormat="1" customHeight="1" spans="1:4">
      <c r="A53" s="213" t="s">
        <v>113</v>
      </c>
      <c r="B53" s="214">
        <v>5</v>
      </c>
      <c r="C53" s="257"/>
      <c r="D53" s="257"/>
    </row>
    <row r="54" s="249" customFormat="1" customHeight="1" spans="1:4">
      <c r="A54" s="213" t="s">
        <v>114</v>
      </c>
      <c r="B54" s="214">
        <v>3638</v>
      </c>
      <c r="C54" s="257"/>
      <c r="D54" s="257"/>
    </row>
    <row r="55" s="249" customFormat="1" customHeight="1" spans="1:4">
      <c r="A55" s="213" t="s">
        <v>115</v>
      </c>
      <c r="B55" s="214">
        <v>4505</v>
      </c>
      <c r="C55" s="257"/>
      <c r="D55" s="257"/>
    </row>
    <row r="56" s="249" customFormat="1" customHeight="1" spans="1:4">
      <c r="A56" s="213" t="s">
        <v>116</v>
      </c>
      <c r="B56" s="214">
        <v>930</v>
      </c>
      <c r="C56" s="257"/>
      <c r="D56" s="257"/>
    </row>
    <row r="57" s="249" customFormat="1" customHeight="1" spans="1:4">
      <c r="A57" s="213" t="s">
        <v>117</v>
      </c>
      <c r="B57" s="214">
        <v>204</v>
      </c>
      <c r="C57" s="257"/>
      <c r="D57" s="257"/>
    </row>
    <row r="58" s="249" customFormat="1" customHeight="1" spans="1:4">
      <c r="A58" s="211" t="s">
        <v>118</v>
      </c>
      <c r="B58" s="214">
        <v>38208</v>
      </c>
      <c r="C58" s="257"/>
      <c r="D58" s="257"/>
    </row>
    <row r="59" s="249" customFormat="1" customHeight="1" spans="1:4">
      <c r="A59" s="213" t="s">
        <v>119</v>
      </c>
      <c r="B59" s="214">
        <v>38208</v>
      </c>
      <c r="C59" s="257"/>
      <c r="D59" s="257"/>
    </row>
    <row r="60" s="249" customFormat="1" customHeight="1" spans="1:4">
      <c r="A60" s="213" t="s">
        <v>120</v>
      </c>
      <c r="B60" s="214">
        <v>0</v>
      </c>
      <c r="C60" s="257"/>
      <c r="D60" s="257"/>
    </row>
    <row r="61" s="249" customFormat="1" customHeight="1" spans="1:4">
      <c r="A61" s="211" t="s">
        <v>121</v>
      </c>
      <c r="B61" s="214">
        <v>0</v>
      </c>
      <c r="C61" s="257"/>
      <c r="D61" s="257"/>
    </row>
    <row r="62" s="249" customFormat="1" customHeight="1" spans="1:4">
      <c r="A62" s="211" t="s">
        <v>122</v>
      </c>
      <c r="B62" s="214">
        <v>0</v>
      </c>
      <c r="C62" s="257"/>
      <c r="D62" s="257"/>
    </row>
    <row r="63" s="249" customFormat="1" customHeight="1" spans="1:4">
      <c r="A63" s="213"/>
      <c r="B63" s="214"/>
      <c r="C63" s="257"/>
      <c r="D63" s="257"/>
    </row>
    <row r="64" s="249" customFormat="1" customHeight="1" spans="1:4">
      <c r="A64" s="222" t="s">
        <v>123</v>
      </c>
      <c r="B64" s="212">
        <v>454396</v>
      </c>
      <c r="C64" s="222" t="s">
        <v>162</v>
      </c>
      <c r="D64" s="212">
        <v>454396</v>
      </c>
    </row>
    <row r="65" s="249" customFormat="1" customHeight="1"/>
    <row r="66" s="249" customFormat="1" customHeight="1"/>
    <row r="67" s="249" customFormat="1" customHeight="1"/>
    <row r="68" s="249" customFormat="1" customHeight="1"/>
    <row r="69" s="249" customFormat="1" customHeight="1"/>
    <row r="70" s="249" customFormat="1" customHeight="1"/>
    <row r="71" s="249" customFormat="1" customHeight="1"/>
    <row r="72" s="249" customFormat="1" customHeight="1"/>
    <row r="73" s="249" customFormat="1" customHeight="1"/>
    <row r="74" s="249" customFormat="1" customHeight="1"/>
    <row r="75" s="249" customFormat="1" customHeight="1"/>
    <row r="76" s="249" customFormat="1" customHeight="1"/>
    <row r="77" s="249" customFormat="1" customHeight="1"/>
    <row r="78" s="249" customFormat="1" customHeight="1"/>
    <row r="79" s="249" customFormat="1" customHeight="1"/>
    <row r="80" s="249" customFormat="1" customHeight="1"/>
    <row r="81" s="249" customFormat="1" customHeight="1"/>
    <row r="82" s="249" customFormat="1" customHeight="1"/>
    <row r="83" s="249" customFormat="1" customHeight="1"/>
    <row r="84" s="249" customFormat="1" customHeight="1"/>
    <row r="85" s="249" customFormat="1" customHeight="1"/>
    <row r="86" s="249" customFormat="1" customHeight="1"/>
    <row r="87" s="249" customFormat="1" customHeight="1"/>
    <row r="88" customHeight="1" spans="1:4">
      <c r="A88" s="249"/>
      <c r="B88" s="249"/>
      <c r="C88" s="249"/>
      <c r="D88" s="249"/>
    </row>
    <row r="89" customHeight="1" spans="1:4">
      <c r="A89" s="249"/>
      <c r="B89" s="249"/>
      <c r="C89" s="249"/>
      <c r="D89" s="249"/>
    </row>
    <row r="90" customHeight="1" spans="1:2">
      <c r="A90" s="249"/>
      <c r="B90" s="249"/>
    </row>
    <row r="91" customHeight="1" spans="1:2">
      <c r="A91" s="249"/>
      <c r="B91" s="249"/>
    </row>
    <row r="92" customHeight="1" spans="1:2">
      <c r="A92" s="249"/>
      <c r="B92" s="249"/>
    </row>
    <row r="93" customHeight="1" spans="1:2">
      <c r="A93" s="249"/>
      <c r="B93" s="249"/>
    </row>
    <row r="94" customHeight="1" spans="1:2">
      <c r="A94" s="249"/>
      <c r="B94" s="249"/>
    </row>
    <row r="95" customHeight="1" spans="1:2">
      <c r="A95" s="249"/>
      <c r="B95" s="249"/>
    </row>
    <row r="96" customHeight="1" spans="1:2">
      <c r="A96" s="249"/>
      <c r="B96" s="249"/>
    </row>
    <row r="97" customHeight="1" spans="1:2">
      <c r="A97" s="249"/>
      <c r="B97" s="249"/>
    </row>
    <row r="98" customHeight="1" spans="1:2">
      <c r="A98" s="249"/>
      <c r="B98" s="249"/>
    </row>
    <row r="99" customHeight="1" spans="1:2">
      <c r="A99" s="249"/>
      <c r="B99" s="249"/>
    </row>
    <row r="100" customHeight="1" spans="1:2">
      <c r="A100" s="249"/>
      <c r="B100" s="249"/>
    </row>
    <row r="101" customHeight="1" spans="1:2">
      <c r="A101" s="249"/>
      <c r="B101" s="249"/>
    </row>
    <row r="102" customHeight="1" spans="1:2">
      <c r="A102" s="249"/>
      <c r="B102" s="249"/>
    </row>
    <row r="103" customHeight="1" spans="1:2">
      <c r="A103" s="249"/>
      <c r="B103" s="249"/>
    </row>
    <row r="104" customHeight="1" spans="1:2">
      <c r="A104" s="249"/>
      <c r="B104" s="249"/>
    </row>
    <row r="105" customHeight="1" spans="1:2">
      <c r="A105" s="249"/>
      <c r="B105" s="249"/>
    </row>
  </sheetData>
  <mergeCells count="3">
    <mergeCell ref="A1:D1"/>
    <mergeCell ref="A3:B3"/>
    <mergeCell ref="C3:D3"/>
  </mergeCells>
  <printOptions horizontalCentered="1"/>
  <pageMargins left="0.275" right="0.275" top="0.85" bottom="0.727777777777778" header="0.511805555555556" footer="0.330555555555556"/>
  <pageSetup paperSize="9" scale="75" firstPageNumber="7" orientation="portrait" useFirstPageNumber="1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M1318"/>
  <sheetViews>
    <sheetView zoomScale="115" zoomScaleNormal="115" topLeftCell="A1292" workbookViewId="0">
      <selection activeCell="A1" sqref="A1"/>
    </sheetView>
  </sheetViews>
  <sheetFormatPr defaultColWidth="9" defaultRowHeight="18" customHeight="1"/>
  <cols>
    <col min="1" max="1" width="13.375" style="240" customWidth="1"/>
    <col min="2" max="2" width="38.875" style="238" customWidth="1"/>
    <col min="3" max="4" width="10.875" style="241" customWidth="1"/>
    <col min="5" max="5" width="10.875" style="238" customWidth="1"/>
    <col min="6" max="16220" width="9" style="238"/>
    <col min="16221" max="16384" width="9" style="242"/>
  </cols>
  <sheetData>
    <row r="1" s="238" customFormat="1" ht="30" customHeight="1" spans="1:16367">
      <c r="A1" s="243"/>
      <c r="B1" s="228" t="s">
        <v>10</v>
      </c>
      <c r="C1" s="228"/>
      <c r="D1" s="228"/>
      <c r="E1" s="228"/>
      <c r="XAV1" s="247"/>
      <c r="XAW1" s="247"/>
      <c r="XAX1" s="247"/>
      <c r="XAY1" s="247"/>
      <c r="XAZ1" s="247"/>
      <c r="XBA1" s="247"/>
      <c r="XBB1" s="247"/>
      <c r="XBC1" s="247"/>
      <c r="XBD1" s="247"/>
      <c r="XBE1" s="247"/>
      <c r="XBF1" s="247"/>
      <c r="XBG1" s="247"/>
      <c r="XBH1" s="247"/>
      <c r="XBI1" s="247"/>
      <c r="XBJ1" s="247"/>
      <c r="XBK1" s="247"/>
      <c r="XBL1" s="247"/>
      <c r="XBM1" s="247"/>
      <c r="XBN1" s="247"/>
      <c r="XBO1" s="247"/>
      <c r="XBP1" s="247"/>
      <c r="XBQ1" s="247"/>
      <c r="XBR1" s="247"/>
      <c r="XBS1" s="247"/>
      <c r="XBT1" s="247"/>
      <c r="XBU1" s="247"/>
      <c r="XBV1" s="247"/>
      <c r="XBW1" s="247"/>
      <c r="XBX1" s="247"/>
      <c r="XBY1" s="247"/>
      <c r="XBZ1" s="247"/>
      <c r="XCA1" s="247"/>
      <c r="XCB1" s="247"/>
      <c r="XCC1" s="247"/>
      <c r="XCD1" s="247"/>
      <c r="XCE1" s="247"/>
      <c r="XCF1" s="247"/>
      <c r="XCG1" s="247"/>
      <c r="XCH1" s="247"/>
      <c r="XCI1" s="247"/>
      <c r="XCJ1" s="247"/>
      <c r="XCK1" s="247"/>
      <c r="XCL1" s="247"/>
      <c r="XCM1" s="247"/>
      <c r="XCN1" s="247"/>
      <c r="XCO1" s="247"/>
      <c r="XCP1" s="247"/>
      <c r="XCQ1" s="247"/>
      <c r="XCR1" s="247"/>
      <c r="XCS1" s="247"/>
      <c r="XCT1" s="247"/>
      <c r="XCU1" s="247"/>
      <c r="XCV1" s="247"/>
      <c r="XCW1" s="247"/>
      <c r="XCX1" s="247"/>
      <c r="XCY1" s="247"/>
      <c r="XCZ1" s="247"/>
      <c r="XDA1" s="247"/>
      <c r="XDB1" s="247"/>
      <c r="XDC1" s="247"/>
      <c r="XDD1" s="247"/>
      <c r="XDE1" s="247"/>
      <c r="XDF1" s="247"/>
      <c r="XDG1" s="247"/>
      <c r="XDH1" s="247"/>
      <c r="XDI1" s="247"/>
      <c r="XDJ1" s="247"/>
      <c r="XDK1" s="247"/>
      <c r="XDL1" s="247"/>
      <c r="XDM1" s="247"/>
      <c r="XDN1" s="247"/>
      <c r="XDO1" s="247"/>
      <c r="XDP1" s="247"/>
      <c r="XDQ1" s="247"/>
      <c r="XDR1" s="247"/>
      <c r="XDS1" s="247"/>
      <c r="XDT1" s="247"/>
      <c r="XDU1" s="247"/>
      <c r="XDV1" s="247"/>
      <c r="XDW1" s="247"/>
      <c r="XDX1" s="247"/>
      <c r="XDY1" s="247"/>
      <c r="XDZ1" s="247"/>
      <c r="XEA1" s="247"/>
      <c r="XEB1" s="247"/>
      <c r="XEC1" s="247"/>
      <c r="XED1" s="247"/>
      <c r="XEE1" s="247"/>
      <c r="XEF1" s="247"/>
      <c r="XEG1" s="247"/>
      <c r="XEH1" s="247"/>
      <c r="XEI1" s="247"/>
      <c r="XEJ1" s="247"/>
      <c r="XEK1" s="247"/>
      <c r="XEL1" s="247"/>
      <c r="XEM1" s="247"/>
    </row>
    <row r="2" s="238" customFormat="1" customHeight="1" spans="1:5">
      <c r="A2" s="244"/>
      <c r="B2" s="224"/>
      <c r="C2" s="245"/>
      <c r="D2" s="245"/>
      <c r="E2" s="230" t="s">
        <v>61</v>
      </c>
    </row>
    <row r="3" s="238" customFormat="1" ht="62.1" customHeight="1" spans="1:5">
      <c r="A3" s="231" t="s">
        <v>163</v>
      </c>
      <c r="B3" s="232" t="s">
        <v>164</v>
      </c>
      <c r="C3" s="246" t="s">
        <v>165</v>
      </c>
      <c r="D3" s="232" t="s">
        <v>64</v>
      </c>
      <c r="E3" s="232" t="s">
        <v>166</v>
      </c>
    </row>
    <row r="4" s="238" customFormat="1" customHeight="1" spans="1:5">
      <c r="A4" s="233">
        <v>201</v>
      </c>
      <c r="B4" s="233" t="s">
        <v>167</v>
      </c>
      <c r="C4" s="234">
        <f>SUM(C5+C17+C26+C37+C48+C59+C70+C78+C87+C100+C109+C120+C132+C139+C147+C153+C160+C167+C174+C181+C188+C196+C202+C208+C215+C230)</f>
        <v>48915</v>
      </c>
      <c r="D4" s="234">
        <f>SUM(D5+D17+D26+D37+D48+D59+D70+D78+D87+D100+D109+D120+D132+D139+D147+D153+D160+D167+D174+D181+D188+D196+D202+D208+D215+D230)</f>
        <v>45491</v>
      </c>
      <c r="E4" s="235"/>
    </row>
    <row r="5" s="239" customFormat="1" customHeight="1" spans="1:5">
      <c r="A5" s="233">
        <v>20101</v>
      </c>
      <c r="B5" s="233" t="s">
        <v>168</v>
      </c>
      <c r="C5" s="234">
        <f>SUM(C6:C16)</f>
        <v>2404</v>
      </c>
      <c r="D5" s="234">
        <f>SUM(D6:D16)</f>
        <v>2404</v>
      </c>
      <c r="E5" s="235"/>
    </row>
    <row r="6" s="239" customFormat="1" customHeight="1" spans="1:5">
      <c r="A6" s="233">
        <v>2010101</v>
      </c>
      <c r="B6" s="233" t="s">
        <v>169</v>
      </c>
      <c r="C6" s="234">
        <v>2009</v>
      </c>
      <c r="D6" s="234">
        <v>2009</v>
      </c>
      <c r="E6" s="235"/>
    </row>
    <row r="7" s="239" customFormat="1" customHeight="1" spans="1:5">
      <c r="A7" s="233">
        <v>2010102</v>
      </c>
      <c r="B7" s="233" t="s">
        <v>170</v>
      </c>
      <c r="C7" s="234">
        <v>244</v>
      </c>
      <c r="D7" s="234">
        <v>244</v>
      </c>
      <c r="E7" s="235"/>
    </row>
    <row r="8" s="239" customFormat="1" customHeight="1" spans="1:5">
      <c r="A8" s="233">
        <v>2010103</v>
      </c>
      <c r="B8" s="233" t="s">
        <v>171</v>
      </c>
      <c r="C8" s="234">
        <v>3</v>
      </c>
      <c r="D8" s="234">
        <v>3</v>
      </c>
      <c r="E8" s="235"/>
    </row>
    <row r="9" s="239" customFormat="1" customHeight="1" spans="1:5">
      <c r="A9" s="233">
        <v>2010104</v>
      </c>
      <c r="B9" s="233" t="s">
        <v>172</v>
      </c>
      <c r="C9" s="234">
        <v>100</v>
      </c>
      <c r="D9" s="234">
        <v>100</v>
      </c>
      <c r="E9" s="235"/>
    </row>
    <row r="10" s="239" customFormat="1" customHeight="1" spans="1:5">
      <c r="A10" s="233">
        <v>2010105</v>
      </c>
      <c r="B10" s="233" t="s">
        <v>173</v>
      </c>
      <c r="C10" s="234">
        <v>0</v>
      </c>
      <c r="D10" s="234">
        <v>0</v>
      </c>
      <c r="E10" s="235"/>
    </row>
    <row r="11" s="239" customFormat="1" customHeight="1" spans="1:5">
      <c r="A11" s="233">
        <v>2010106</v>
      </c>
      <c r="B11" s="233" t="s">
        <v>174</v>
      </c>
      <c r="C11" s="234">
        <v>15</v>
      </c>
      <c r="D11" s="234">
        <v>15</v>
      </c>
      <c r="E11" s="235"/>
    </row>
    <row r="12" s="239" customFormat="1" customHeight="1" spans="1:5">
      <c r="A12" s="233">
        <v>2010107</v>
      </c>
      <c r="B12" s="233" t="s">
        <v>175</v>
      </c>
      <c r="C12" s="234">
        <v>24</v>
      </c>
      <c r="D12" s="234">
        <v>24</v>
      </c>
      <c r="E12" s="235"/>
    </row>
    <row r="13" s="239" customFormat="1" customHeight="1" spans="1:5">
      <c r="A13" s="233">
        <v>2010108</v>
      </c>
      <c r="B13" s="233" t="s">
        <v>176</v>
      </c>
      <c r="C13" s="234">
        <v>0</v>
      </c>
      <c r="D13" s="234">
        <v>0</v>
      </c>
      <c r="E13" s="235"/>
    </row>
    <row r="14" s="239" customFormat="1" customHeight="1" spans="1:5">
      <c r="A14" s="233">
        <v>2010109</v>
      </c>
      <c r="B14" s="233" t="s">
        <v>177</v>
      </c>
      <c r="C14" s="234">
        <v>0</v>
      </c>
      <c r="D14" s="234">
        <v>0</v>
      </c>
      <c r="E14" s="235"/>
    </row>
    <row r="15" s="239" customFormat="1" customHeight="1" spans="1:5">
      <c r="A15" s="233">
        <v>2010150</v>
      </c>
      <c r="B15" s="233" t="s">
        <v>178</v>
      </c>
      <c r="C15" s="234">
        <v>0</v>
      </c>
      <c r="D15" s="234">
        <v>0</v>
      </c>
      <c r="E15" s="235"/>
    </row>
    <row r="16" s="238" customFormat="1" customHeight="1" spans="1:5">
      <c r="A16" s="233">
        <v>2010199</v>
      </c>
      <c r="B16" s="233" t="s">
        <v>179</v>
      </c>
      <c r="C16" s="234">
        <v>9</v>
      </c>
      <c r="D16" s="234">
        <v>9</v>
      </c>
      <c r="E16" s="235"/>
    </row>
    <row r="17" s="239" customFormat="1" customHeight="1" spans="1:5">
      <c r="A17" s="233">
        <v>20102</v>
      </c>
      <c r="B17" s="233" t="s">
        <v>180</v>
      </c>
      <c r="C17" s="234">
        <f>SUM(C18:C25)</f>
        <v>796</v>
      </c>
      <c r="D17" s="234">
        <f>SUM(D18:D25)</f>
        <v>796</v>
      </c>
      <c r="E17" s="235"/>
    </row>
    <row r="18" s="239" customFormat="1" customHeight="1" spans="1:5">
      <c r="A18" s="233">
        <v>2010201</v>
      </c>
      <c r="B18" s="233" t="s">
        <v>169</v>
      </c>
      <c r="C18" s="234">
        <v>547</v>
      </c>
      <c r="D18" s="234">
        <v>547</v>
      </c>
      <c r="E18" s="235"/>
    </row>
    <row r="19" s="239" customFormat="1" customHeight="1" spans="1:5">
      <c r="A19" s="233">
        <v>2010202</v>
      </c>
      <c r="B19" s="233" t="s">
        <v>170</v>
      </c>
      <c r="C19" s="234">
        <v>88</v>
      </c>
      <c r="D19" s="234">
        <v>88</v>
      </c>
      <c r="E19" s="235"/>
    </row>
    <row r="20" s="239" customFormat="1" customHeight="1" spans="1:5">
      <c r="A20" s="233">
        <v>2010203</v>
      </c>
      <c r="B20" s="233" t="s">
        <v>171</v>
      </c>
      <c r="C20" s="234">
        <v>0</v>
      </c>
      <c r="D20" s="234">
        <v>0</v>
      </c>
      <c r="E20" s="235"/>
    </row>
    <row r="21" s="239" customFormat="1" customHeight="1" spans="1:5">
      <c r="A21" s="233">
        <v>2010204</v>
      </c>
      <c r="B21" s="233" t="s">
        <v>181</v>
      </c>
      <c r="C21" s="234">
        <v>98</v>
      </c>
      <c r="D21" s="234">
        <v>98</v>
      </c>
      <c r="E21" s="235"/>
    </row>
    <row r="22" s="239" customFormat="1" customHeight="1" spans="1:5">
      <c r="A22" s="233">
        <v>2010205</v>
      </c>
      <c r="B22" s="233" t="s">
        <v>182</v>
      </c>
      <c r="C22" s="234">
        <v>0</v>
      </c>
      <c r="D22" s="234">
        <v>0</v>
      </c>
      <c r="E22" s="235"/>
    </row>
    <row r="23" s="239" customFormat="1" customHeight="1" spans="1:5">
      <c r="A23" s="233">
        <v>2010206</v>
      </c>
      <c r="B23" s="233" t="s">
        <v>183</v>
      </c>
      <c r="C23" s="234">
        <v>0</v>
      </c>
      <c r="D23" s="234">
        <v>0</v>
      </c>
      <c r="E23" s="235"/>
    </row>
    <row r="24" s="239" customFormat="1" customHeight="1" spans="1:5">
      <c r="A24" s="233">
        <v>2010250</v>
      </c>
      <c r="B24" s="233" t="s">
        <v>178</v>
      </c>
      <c r="C24" s="234">
        <v>4</v>
      </c>
      <c r="D24" s="234">
        <v>4</v>
      </c>
      <c r="E24" s="235"/>
    </row>
    <row r="25" s="238" customFormat="1" customHeight="1" spans="1:16367">
      <c r="A25" s="233">
        <v>2010299</v>
      </c>
      <c r="B25" s="233" t="s">
        <v>184</v>
      </c>
      <c r="C25" s="234">
        <v>59</v>
      </c>
      <c r="D25" s="234">
        <v>59</v>
      </c>
      <c r="E25" s="235"/>
      <c r="XAV25" s="226"/>
      <c r="XAW25" s="226"/>
      <c r="XAX25" s="226"/>
      <c r="XAY25" s="226"/>
      <c r="XAZ25" s="226"/>
      <c r="XBA25" s="226"/>
      <c r="XBB25" s="226"/>
      <c r="XBC25" s="226"/>
      <c r="XBD25" s="226"/>
      <c r="XBE25" s="226"/>
      <c r="XBF25" s="226"/>
      <c r="XBG25" s="226"/>
      <c r="XBH25" s="226"/>
      <c r="XBI25" s="226"/>
      <c r="XBJ25" s="226"/>
      <c r="XBK25" s="226"/>
      <c r="XBL25" s="226"/>
      <c r="XBM25" s="226"/>
      <c r="XBN25" s="226"/>
      <c r="XBO25" s="226"/>
      <c r="XBP25" s="226"/>
      <c r="XBQ25" s="226"/>
      <c r="XBR25" s="226"/>
      <c r="XBS25" s="226"/>
      <c r="XBT25" s="226"/>
      <c r="XBU25" s="226"/>
      <c r="XBV25" s="226"/>
      <c r="XBW25" s="226"/>
      <c r="XBX25" s="226"/>
      <c r="XBY25" s="226"/>
      <c r="XBZ25" s="226"/>
      <c r="XCA25" s="226"/>
      <c r="XCB25" s="226"/>
      <c r="XCC25" s="226"/>
      <c r="XCD25" s="226"/>
      <c r="XCE25" s="226"/>
      <c r="XCF25" s="226"/>
      <c r="XCG25" s="226"/>
      <c r="XCH25" s="226"/>
      <c r="XCI25" s="226"/>
      <c r="XCJ25" s="226"/>
      <c r="XCK25" s="226"/>
      <c r="XCL25" s="226"/>
      <c r="XCM25" s="226"/>
      <c r="XCN25" s="226"/>
      <c r="XCO25" s="226"/>
      <c r="XCP25" s="226"/>
      <c r="XCQ25" s="226"/>
      <c r="XCR25" s="226"/>
      <c r="XCS25" s="226"/>
      <c r="XCT25" s="226"/>
      <c r="XCU25" s="226"/>
      <c r="XCV25" s="226"/>
      <c r="XCW25" s="226"/>
      <c r="XCX25" s="226"/>
      <c r="XCY25" s="226"/>
      <c r="XCZ25" s="226"/>
      <c r="XDA25" s="226"/>
      <c r="XDB25" s="226"/>
      <c r="XDC25" s="226"/>
      <c r="XDD25" s="226"/>
      <c r="XDE25" s="226"/>
      <c r="XDF25" s="226"/>
      <c r="XDG25" s="226"/>
      <c r="XDH25" s="226"/>
      <c r="XDI25" s="226"/>
      <c r="XDJ25" s="226"/>
      <c r="XDK25" s="226"/>
      <c r="XDL25" s="226"/>
      <c r="XDM25" s="226"/>
      <c r="XDN25" s="226"/>
      <c r="XDO25" s="226"/>
      <c r="XDP25" s="226"/>
      <c r="XDQ25" s="226"/>
      <c r="XDR25" s="226"/>
      <c r="XDS25" s="226"/>
      <c r="XDT25" s="226"/>
      <c r="XDU25" s="226"/>
      <c r="XDV25" s="226"/>
      <c r="XDW25" s="226"/>
      <c r="XDX25" s="226"/>
      <c r="XDY25" s="226"/>
      <c r="XDZ25" s="226"/>
      <c r="XEA25" s="226"/>
      <c r="XEB25" s="226"/>
      <c r="XEC25" s="226"/>
      <c r="XED25" s="226"/>
      <c r="XEE25" s="226"/>
      <c r="XEF25" s="226"/>
      <c r="XEG25" s="226"/>
      <c r="XEH25" s="226"/>
      <c r="XEI25" s="226"/>
      <c r="XEJ25" s="226"/>
      <c r="XEK25" s="226"/>
      <c r="XEL25" s="226"/>
      <c r="XEM25" s="226"/>
    </row>
    <row r="26" s="239" customFormat="1" customHeight="1" spans="1:5">
      <c r="A26" s="233">
        <v>20103</v>
      </c>
      <c r="B26" s="233" t="s">
        <v>185</v>
      </c>
      <c r="C26" s="234">
        <f>SUM(C27:C36)</f>
        <v>20313</v>
      </c>
      <c r="D26" s="234">
        <f>SUM(D27:D36)</f>
        <v>16889</v>
      </c>
      <c r="E26" s="235"/>
    </row>
    <row r="27" s="239" customFormat="1" customHeight="1" spans="1:5">
      <c r="A27" s="233">
        <v>2010301</v>
      </c>
      <c r="B27" s="233" t="s">
        <v>169</v>
      </c>
      <c r="C27" s="234">
        <v>10966</v>
      </c>
      <c r="D27" s="234">
        <v>10966</v>
      </c>
      <c r="E27" s="235"/>
    </row>
    <row r="28" s="239" customFormat="1" customHeight="1" spans="1:5">
      <c r="A28" s="233">
        <v>2010302</v>
      </c>
      <c r="B28" s="233" t="s">
        <v>170</v>
      </c>
      <c r="C28" s="234">
        <v>328</v>
      </c>
      <c r="D28" s="234">
        <v>328</v>
      </c>
      <c r="E28" s="235"/>
    </row>
    <row r="29" s="239" customFormat="1" customHeight="1" spans="1:5">
      <c r="A29" s="233">
        <v>2010303</v>
      </c>
      <c r="B29" s="233" t="s">
        <v>171</v>
      </c>
      <c r="C29" s="234">
        <v>1684</v>
      </c>
      <c r="D29" s="234">
        <v>1684</v>
      </c>
      <c r="E29" s="235"/>
    </row>
    <row r="30" s="239" customFormat="1" customHeight="1" spans="1:5">
      <c r="A30" s="233">
        <v>2010304</v>
      </c>
      <c r="B30" s="233" t="s">
        <v>186</v>
      </c>
      <c r="C30" s="234">
        <v>0</v>
      </c>
      <c r="D30" s="234">
        <v>0</v>
      </c>
      <c r="E30" s="235"/>
    </row>
    <row r="31" s="239" customFormat="1" customHeight="1" spans="1:5">
      <c r="A31" s="233">
        <v>2010305</v>
      </c>
      <c r="B31" s="233" t="s">
        <v>187</v>
      </c>
      <c r="C31" s="234">
        <v>762</v>
      </c>
      <c r="D31" s="234">
        <v>762</v>
      </c>
      <c r="E31" s="235"/>
    </row>
    <row r="32" s="239" customFormat="1" customHeight="1" spans="1:5">
      <c r="A32" s="233">
        <v>2010306</v>
      </c>
      <c r="B32" s="233" t="s">
        <v>188</v>
      </c>
      <c r="C32" s="234">
        <v>91</v>
      </c>
      <c r="D32" s="234">
        <v>91</v>
      </c>
      <c r="E32" s="235"/>
    </row>
    <row r="33" s="239" customFormat="1" customHeight="1" spans="1:5">
      <c r="A33" s="233">
        <v>2010308</v>
      </c>
      <c r="B33" s="233" t="s">
        <v>189</v>
      </c>
      <c r="C33" s="234">
        <v>259</v>
      </c>
      <c r="D33" s="234">
        <v>259</v>
      </c>
      <c r="E33" s="235"/>
    </row>
    <row r="34" s="239" customFormat="1" customHeight="1" spans="1:5">
      <c r="A34" s="233">
        <v>2010309</v>
      </c>
      <c r="B34" s="233" t="s">
        <v>190</v>
      </c>
      <c r="C34" s="234">
        <v>0</v>
      </c>
      <c r="D34" s="234">
        <v>0</v>
      </c>
      <c r="E34" s="235"/>
    </row>
    <row r="35" s="239" customFormat="1" customHeight="1" spans="1:5">
      <c r="A35" s="233">
        <v>2010350</v>
      </c>
      <c r="B35" s="233" t="s">
        <v>178</v>
      </c>
      <c r="C35" s="234">
        <v>268</v>
      </c>
      <c r="D35" s="234">
        <v>268</v>
      </c>
      <c r="E35" s="235"/>
    </row>
    <row r="36" s="238" customFormat="1" customHeight="1" spans="1:5">
      <c r="A36" s="233">
        <v>2010399</v>
      </c>
      <c r="B36" s="233" t="s">
        <v>191</v>
      </c>
      <c r="C36" s="234">
        <f>8325-2370</f>
        <v>5955</v>
      </c>
      <c r="D36" s="234">
        <f>8325-2370-3424</f>
        <v>2531</v>
      </c>
      <c r="E36" s="235"/>
    </row>
    <row r="37" s="239" customFormat="1" customHeight="1" spans="1:5">
      <c r="A37" s="233">
        <v>20104</v>
      </c>
      <c r="B37" s="233" t="s">
        <v>192</v>
      </c>
      <c r="C37" s="234">
        <f>SUM(C38:C47)</f>
        <v>2176</v>
      </c>
      <c r="D37" s="234">
        <f>SUM(D38:D47)</f>
        <v>2176</v>
      </c>
      <c r="E37" s="235"/>
    </row>
    <row r="38" s="239" customFormat="1" customHeight="1" spans="1:5">
      <c r="A38" s="233">
        <v>2010401</v>
      </c>
      <c r="B38" s="233" t="s">
        <v>169</v>
      </c>
      <c r="C38" s="234">
        <v>582</v>
      </c>
      <c r="D38" s="234">
        <v>582</v>
      </c>
      <c r="E38" s="235"/>
    </row>
    <row r="39" s="239" customFormat="1" customHeight="1" spans="1:5">
      <c r="A39" s="233">
        <v>2010402</v>
      </c>
      <c r="B39" s="233" t="s">
        <v>170</v>
      </c>
      <c r="C39" s="234">
        <v>290</v>
      </c>
      <c r="D39" s="234">
        <v>290</v>
      </c>
      <c r="E39" s="235"/>
    </row>
    <row r="40" s="239" customFormat="1" customHeight="1" spans="1:5">
      <c r="A40" s="233">
        <v>2010403</v>
      </c>
      <c r="B40" s="233" t="s">
        <v>171</v>
      </c>
      <c r="C40" s="234">
        <v>0</v>
      </c>
      <c r="D40" s="234">
        <v>0</v>
      </c>
      <c r="E40" s="235"/>
    </row>
    <row r="41" s="239" customFormat="1" customHeight="1" spans="1:5">
      <c r="A41" s="233">
        <v>2010404</v>
      </c>
      <c r="B41" s="233" t="s">
        <v>193</v>
      </c>
      <c r="C41" s="234">
        <v>0</v>
      </c>
      <c r="D41" s="234">
        <v>0</v>
      </c>
      <c r="E41" s="235"/>
    </row>
    <row r="42" s="239" customFormat="1" customHeight="1" spans="1:5">
      <c r="A42" s="233">
        <v>2010405</v>
      </c>
      <c r="B42" s="233" t="s">
        <v>194</v>
      </c>
      <c r="C42" s="234">
        <v>0</v>
      </c>
      <c r="D42" s="234">
        <v>0</v>
      </c>
      <c r="E42" s="235"/>
    </row>
    <row r="43" s="239" customFormat="1" customHeight="1" spans="1:5">
      <c r="A43" s="233">
        <v>2010406</v>
      </c>
      <c r="B43" s="233" t="s">
        <v>195</v>
      </c>
      <c r="C43" s="234">
        <v>0</v>
      </c>
      <c r="D43" s="234">
        <v>0</v>
      </c>
      <c r="E43" s="235"/>
    </row>
    <row r="44" s="239" customFormat="1" customHeight="1" spans="1:5">
      <c r="A44" s="233">
        <v>2010407</v>
      </c>
      <c r="B44" s="233" t="s">
        <v>196</v>
      </c>
      <c r="C44" s="234">
        <v>0</v>
      </c>
      <c r="D44" s="234">
        <v>0</v>
      </c>
      <c r="E44" s="235"/>
    </row>
    <row r="45" s="239" customFormat="1" customHeight="1" spans="1:5">
      <c r="A45" s="233">
        <v>2010408</v>
      </c>
      <c r="B45" s="233" t="s">
        <v>197</v>
      </c>
      <c r="C45" s="234">
        <v>2</v>
      </c>
      <c r="D45" s="234">
        <v>2</v>
      </c>
      <c r="E45" s="235"/>
    </row>
    <row r="46" s="239" customFormat="1" customHeight="1" spans="1:5">
      <c r="A46" s="233">
        <v>2010450</v>
      </c>
      <c r="B46" s="233" t="s">
        <v>178</v>
      </c>
      <c r="C46" s="234">
        <v>0</v>
      </c>
      <c r="D46" s="234">
        <v>0</v>
      </c>
      <c r="E46" s="235"/>
    </row>
    <row r="47" s="238" customFormat="1" customHeight="1" spans="1:5">
      <c r="A47" s="233">
        <v>2010499</v>
      </c>
      <c r="B47" s="233" t="s">
        <v>198</v>
      </c>
      <c r="C47" s="234">
        <v>1302</v>
      </c>
      <c r="D47" s="234">
        <v>1302</v>
      </c>
      <c r="E47" s="235"/>
    </row>
    <row r="48" s="239" customFormat="1" customHeight="1" spans="1:5">
      <c r="A48" s="233">
        <v>20105</v>
      </c>
      <c r="B48" s="233" t="s">
        <v>199</v>
      </c>
      <c r="C48" s="234">
        <f>SUM(C49:C58)</f>
        <v>468</v>
      </c>
      <c r="D48" s="234">
        <f>SUM(D49:D58)</f>
        <v>468</v>
      </c>
      <c r="E48" s="235"/>
    </row>
    <row r="49" s="239" customFormat="1" customHeight="1" spans="1:5">
      <c r="A49" s="233">
        <v>2010501</v>
      </c>
      <c r="B49" s="233" t="s">
        <v>169</v>
      </c>
      <c r="C49" s="234">
        <v>143</v>
      </c>
      <c r="D49" s="234">
        <v>143</v>
      </c>
      <c r="E49" s="235"/>
    </row>
    <row r="50" s="239" customFormat="1" customHeight="1" spans="1:5">
      <c r="A50" s="233">
        <v>2010502</v>
      </c>
      <c r="B50" s="233" t="s">
        <v>170</v>
      </c>
      <c r="C50" s="234">
        <v>45</v>
      </c>
      <c r="D50" s="234">
        <v>45</v>
      </c>
      <c r="E50" s="235"/>
    </row>
    <row r="51" s="239" customFormat="1" customHeight="1" spans="1:5">
      <c r="A51" s="233">
        <v>2010503</v>
      </c>
      <c r="B51" s="233" t="s">
        <v>171</v>
      </c>
      <c r="C51" s="234">
        <v>0</v>
      </c>
      <c r="D51" s="234">
        <v>0</v>
      </c>
      <c r="E51" s="235"/>
    </row>
    <row r="52" s="239" customFormat="1" customHeight="1" spans="1:5">
      <c r="A52" s="233">
        <v>2010504</v>
      </c>
      <c r="B52" s="233" t="s">
        <v>200</v>
      </c>
      <c r="C52" s="234">
        <v>47</v>
      </c>
      <c r="D52" s="234">
        <v>47</v>
      </c>
      <c r="E52" s="235"/>
    </row>
    <row r="53" s="239" customFormat="1" customHeight="1" spans="1:5">
      <c r="A53" s="233">
        <v>2010505</v>
      </c>
      <c r="B53" s="233" t="s">
        <v>201</v>
      </c>
      <c r="C53" s="234">
        <v>50</v>
      </c>
      <c r="D53" s="234">
        <v>50</v>
      </c>
      <c r="E53" s="235"/>
    </row>
    <row r="54" s="239" customFormat="1" customHeight="1" spans="1:5">
      <c r="A54" s="233">
        <v>2010506</v>
      </c>
      <c r="B54" s="233" t="s">
        <v>202</v>
      </c>
      <c r="C54" s="234">
        <v>0</v>
      </c>
      <c r="D54" s="234">
        <v>0</v>
      </c>
      <c r="E54" s="235"/>
    </row>
    <row r="55" s="239" customFormat="1" customHeight="1" spans="1:5">
      <c r="A55" s="233">
        <v>2010507</v>
      </c>
      <c r="B55" s="233" t="s">
        <v>203</v>
      </c>
      <c r="C55" s="234">
        <v>164</v>
      </c>
      <c r="D55" s="234">
        <v>164</v>
      </c>
      <c r="E55" s="235"/>
    </row>
    <row r="56" s="239" customFormat="1" customHeight="1" spans="1:5">
      <c r="A56" s="233">
        <v>2010508</v>
      </c>
      <c r="B56" s="233" t="s">
        <v>204</v>
      </c>
      <c r="C56" s="234">
        <v>0</v>
      </c>
      <c r="D56" s="234">
        <v>0</v>
      </c>
      <c r="E56" s="235"/>
    </row>
    <row r="57" s="239" customFormat="1" customHeight="1" spans="1:5">
      <c r="A57" s="233">
        <v>2010550</v>
      </c>
      <c r="B57" s="233" t="s">
        <v>178</v>
      </c>
      <c r="C57" s="234">
        <v>0</v>
      </c>
      <c r="D57" s="234">
        <v>0</v>
      </c>
      <c r="E57" s="235"/>
    </row>
    <row r="58" s="238" customFormat="1" customHeight="1" spans="1:5">
      <c r="A58" s="233">
        <v>2010599</v>
      </c>
      <c r="B58" s="233" t="s">
        <v>205</v>
      </c>
      <c r="C58" s="234">
        <v>19</v>
      </c>
      <c r="D58" s="234">
        <v>19</v>
      </c>
      <c r="E58" s="235"/>
    </row>
    <row r="59" s="239" customFormat="1" customHeight="1" spans="1:5">
      <c r="A59" s="233">
        <v>20106</v>
      </c>
      <c r="B59" s="233" t="s">
        <v>206</v>
      </c>
      <c r="C59" s="234">
        <f>SUM(C60:C69)</f>
        <v>3419</v>
      </c>
      <c r="D59" s="234">
        <f>SUM(D60:D69)</f>
        <v>3419</v>
      </c>
      <c r="E59" s="235"/>
    </row>
    <row r="60" s="239" customFormat="1" customHeight="1" spans="1:5">
      <c r="A60" s="233">
        <v>2010601</v>
      </c>
      <c r="B60" s="233" t="s">
        <v>169</v>
      </c>
      <c r="C60" s="234">
        <v>1729</v>
      </c>
      <c r="D60" s="234">
        <v>1729</v>
      </c>
      <c r="E60" s="235"/>
    </row>
    <row r="61" s="239" customFormat="1" customHeight="1" spans="1:5">
      <c r="A61" s="233">
        <v>2010602</v>
      </c>
      <c r="B61" s="233" t="s">
        <v>170</v>
      </c>
      <c r="C61" s="234">
        <v>566</v>
      </c>
      <c r="D61" s="234">
        <v>566</v>
      </c>
      <c r="E61" s="235"/>
    </row>
    <row r="62" s="239" customFormat="1" customHeight="1" spans="1:5">
      <c r="A62" s="233">
        <v>2010603</v>
      </c>
      <c r="B62" s="233" t="s">
        <v>171</v>
      </c>
      <c r="C62" s="234">
        <v>0</v>
      </c>
      <c r="D62" s="234">
        <v>0</v>
      </c>
      <c r="E62" s="235"/>
    </row>
    <row r="63" s="239" customFormat="1" customHeight="1" spans="1:5">
      <c r="A63" s="233">
        <v>2010604</v>
      </c>
      <c r="B63" s="233" t="s">
        <v>207</v>
      </c>
      <c r="C63" s="234">
        <v>4</v>
      </c>
      <c r="D63" s="234">
        <v>4</v>
      </c>
      <c r="E63" s="235"/>
    </row>
    <row r="64" s="239" customFormat="1" customHeight="1" spans="1:5">
      <c r="A64" s="233">
        <v>2010605</v>
      </c>
      <c r="B64" s="233" t="s">
        <v>208</v>
      </c>
      <c r="C64" s="234">
        <v>28</v>
      </c>
      <c r="D64" s="234">
        <v>28</v>
      </c>
      <c r="E64" s="235"/>
    </row>
    <row r="65" s="239" customFormat="1" customHeight="1" spans="1:5">
      <c r="A65" s="233">
        <v>2010606</v>
      </c>
      <c r="B65" s="233" t="s">
        <v>209</v>
      </c>
      <c r="C65" s="234">
        <v>18</v>
      </c>
      <c r="D65" s="234">
        <v>18</v>
      </c>
      <c r="E65" s="235"/>
    </row>
    <row r="66" s="239" customFormat="1" customHeight="1" spans="1:5">
      <c r="A66" s="233">
        <v>2010607</v>
      </c>
      <c r="B66" s="233" t="s">
        <v>210</v>
      </c>
      <c r="C66" s="234">
        <v>117</v>
      </c>
      <c r="D66" s="234">
        <v>117</v>
      </c>
      <c r="E66" s="235"/>
    </row>
    <row r="67" s="239" customFormat="1" customHeight="1" spans="1:5">
      <c r="A67" s="233">
        <v>2010608</v>
      </c>
      <c r="B67" s="233" t="s">
        <v>211</v>
      </c>
      <c r="C67" s="234">
        <v>327</v>
      </c>
      <c r="D67" s="234">
        <v>327</v>
      </c>
      <c r="E67" s="235"/>
    </row>
    <row r="68" s="239" customFormat="1" customHeight="1" spans="1:5">
      <c r="A68" s="233">
        <v>2010650</v>
      </c>
      <c r="B68" s="233" t="s">
        <v>178</v>
      </c>
      <c r="C68" s="234">
        <v>0</v>
      </c>
      <c r="D68" s="234">
        <v>0</v>
      </c>
      <c r="E68" s="235"/>
    </row>
    <row r="69" s="238" customFormat="1" customHeight="1" spans="1:5">
      <c r="A69" s="233">
        <v>2010699</v>
      </c>
      <c r="B69" s="233" t="s">
        <v>212</v>
      </c>
      <c r="C69" s="234">
        <v>630</v>
      </c>
      <c r="D69" s="234">
        <v>630</v>
      </c>
      <c r="E69" s="235"/>
    </row>
    <row r="70" s="239" customFormat="1" customHeight="1" spans="1:5">
      <c r="A70" s="233">
        <v>20107</v>
      </c>
      <c r="B70" s="233" t="s">
        <v>213</v>
      </c>
      <c r="C70" s="234">
        <f>SUM(C71:C77)</f>
        <v>4012</v>
      </c>
      <c r="D70" s="234">
        <f>SUM(D71:D77)</f>
        <v>4012</v>
      </c>
      <c r="E70" s="235"/>
    </row>
    <row r="71" s="239" customFormat="1" customHeight="1" spans="1:5">
      <c r="A71" s="233">
        <v>2010701</v>
      </c>
      <c r="B71" s="233" t="s">
        <v>169</v>
      </c>
      <c r="C71" s="234">
        <v>0</v>
      </c>
      <c r="D71" s="234">
        <v>0</v>
      </c>
      <c r="E71" s="235"/>
    </row>
    <row r="72" s="239" customFormat="1" customHeight="1" spans="1:5">
      <c r="A72" s="233">
        <v>2010702</v>
      </c>
      <c r="B72" s="233" t="s">
        <v>170</v>
      </c>
      <c r="C72" s="234">
        <v>0</v>
      </c>
      <c r="D72" s="234">
        <v>0</v>
      </c>
      <c r="E72" s="235"/>
    </row>
    <row r="73" s="239" customFormat="1" customHeight="1" spans="1:5">
      <c r="A73" s="233">
        <v>2010703</v>
      </c>
      <c r="B73" s="233" t="s">
        <v>171</v>
      </c>
      <c r="C73" s="234">
        <v>0</v>
      </c>
      <c r="D73" s="234">
        <v>0</v>
      </c>
      <c r="E73" s="235"/>
    </row>
    <row r="74" s="239" customFormat="1" customHeight="1" spans="1:5">
      <c r="A74" s="233">
        <v>2010709</v>
      </c>
      <c r="B74" s="233" t="s">
        <v>210</v>
      </c>
      <c r="C74" s="234">
        <v>0</v>
      </c>
      <c r="D74" s="234">
        <v>0</v>
      </c>
      <c r="E74" s="235"/>
    </row>
    <row r="75" s="239" customFormat="1" customHeight="1" spans="1:5">
      <c r="A75" s="233">
        <v>2010710</v>
      </c>
      <c r="B75" s="233" t="s">
        <v>214</v>
      </c>
      <c r="C75" s="234">
        <v>0</v>
      </c>
      <c r="D75" s="234">
        <v>0</v>
      </c>
      <c r="E75" s="235"/>
    </row>
    <row r="76" s="239" customFormat="1" customHeight="1" spans="1:5">
      <c r="A76" s="233">
        <v>2010750</v>
      </c>
      <c r="B76" s="233" t="s">
        <v>178</v>
      </c>
      <c r="C76" s="234">
        <v>0</v>
      </c>
      <c r="D76" s="234">
        <v>0</v>
      </c>
      <c r="E76" s="235"/>
    </row>
    <row r="77" s="238" customFormat="1" ht="15.95" customHeight="1" spans="1:5">
      <c r="A77" s="233">
        <v>2010799</v>
      </c>
      <c r="B77" s="233" t="s">
        <v>215</v>
      </c>
      <c r="C77" s="234">
        <v>4012</v>
      </c>
      <c r="D77" s="234">
        <v>4012</v>
      </c>
      <c r="E77" s="235"/>
    </row>
    <row r="78" s="239" customFormat="1" customHeight="1" spans="1:5">
      <c r="A78" s="233">
        <v>20108</v>
      </c>
      <c r="B78" s="233" t="s">
        <v>216</v>
      </c>
      <c r="C78" s="234">
        <f>SUM(C79:C86)</f>
        <v>496</v>
      </c>
      <c r="D78" s="234">
        <f>SUM(D79:D86)</f>
        <v>496</v>
      </c>
      <c r="E78" s="235"/>
    </row>
    <row r="79" s="239" customFormat="1" customHeight="1" spans="1:5">
      <c r="A79" s="233">
        <v>2010801</v>
      </c>
      <c r="B79" s="233" t="s">
        <v>169</v>
      </c>
      <c r="C79" s="234">
        <v>315</v>
      </c>
      <c r="D79" s="234">
        <v>315</v>
      </c>
      <c r="E79" s="235"/>
    </row>
    <row r="80" s="239" customFormat="1" customHeight="1" spans="1:5">
      <c r="A80" s="233">
        <v>2010802</v>
      </c>
      <c r="B80" s="233" t="s">
        <v>170</v>
      </c>
      <c r="C80" s="234">
        <v>41</v>
      </c>
      <c r="D80" s="234">
        <v>41</v>
      </c>
      <c r="E80" s="235"/>
    </row>
    <row r="81" s="239" customFormat="1" customHeight="1" spans="1:5">
      <c r="A81" s="233">
        <v>2010803</v>
      </c>
      <c r="B81" s="233" t="s">
        <v>171</v>
      </c>
      <c r="C81" s="234">
        <v>0</v>
      </c>
      <c r="D81" s="234">
        <v>0</v>
      </c>
      <c r="E81" s="235"/>
    </row>
    <row r="82" s="239" customFormat="1" customHeight="1" spans="1:5">
      <c r="A82" s="233">
        <v>2010804</v>
      </c>
      <c r="B82" s="233" t="s">
        <v>217</v>
      </c>
      <c r="C82" s="234">
        <v>30</v>
      </c>
      <c r="D82" s="234">
        <v>30</v>
      </c>
      <c r="E82" s="235"/>
    </row>
    <row r="83" s="239" customFormat="1" customHeight="1" spans="1:5">
      <c r="A83" s="233">
        <v>2010805</v>
      </c>
      <c r="B83" s="233" t="s">
        <v>218</v>
      </c>
      <c r="C83" s="234">
        <v>0</v>
      </c>
      <c r="D83" s="234">
        <v>0</v>
      </c>
      <c r="E83" s="235"/>
    </row>
    <row r="84" s="239" customFormat="1" customHeight="1" spans="1:5">
      <c r="A84" s="233">
        <v>2010806</v>
      </c>
      <c r="B84" s="233" t="s">
        <v>210</v>
      </c>
      <c r="C84" s="234">
        <v>0</v>
      </c>
      <c r="D84" s="234">
        <v>0</v>
      </c>
      <c r="E84" s="235"/>
    </row>
    <row r="85" s="239" customFormat="1" customHeight="1" spans="1:5">
      <c r="A85" s="233">
        <v>2010850</v>
      </c>
      <c r="B85" s="233" t="s">
        <v>178</v>
      </c>
      <c r="C85" s="234">
        <v>0</v>
      </c>
      <c r="D85" s="234">
        <v>0</v>
      </c>
      <c r="E85" s="235"/>
    </row>
    <row r="86" s="238" customFormat="1" customHeight="1" spans="1:5">
      <c r="A86" s="233">
        <v>2010899</v>
      </c>
      <c r="B86" s="233" t="s">
        <v>219</v>
      </c>
      <c r="C86" s="234">
        <v>110</v>
      </c>
      <c r="D86" s="234">
        <v>110</v>
      </c>
      <c r="E86" s="235"/>
    </row>
    <row r="87" s="239" customFormat="1" customHeight="1" spans="1:5">
      <c r="A87" s="233">
        <v>20109</v>
      </c>
      <c r="B87" s="233" t="s">
        <v>220</v>
      </c>
      <c r="C87" s="234">
        <f>SUM(C88:C99)</f>
        <v>0</v>
      </c>
      <c r="D87" s="234">
        <f>SUM(D88:D99)</f>
        <v>0</v>
      </c>
      <c r="E87" s="235"/>
    </row>
    <row r="88" s="239" customFormat="1" customHeight="1" spans="1:5">
      <c r="A88" s="233">
        <v>2010901</v>
      </c>
      <c r="B88" s="233" t="s">
        <v>169</v>
      </c>
      <c r="C88" s="234">
        <v>0</v>
      </c>
      <c r="D88" s="234">
        <v>0</v>
      </c>
      <c r="E88" s="235"/>
    </row>
    <row r="89" s="239" customFormat="1" customHeight="1" spans="1:5">
      <c r="A89" s="233">
        <v>2010902</v>
      </c>
      <c r="B89" s="233" t="s">
        <v>170</v>
      </c>
      <c r="C89" s="234">
        <v>0</v>
      </c>
      <c r="D89" s="234">
        <v>0</v>
      </c>
      <c r="E89" s="235"/>
    </row>
    <row r="90" s="239" customFormat="1" customHeight="1" spans="1:5">
      <c r="A90" s="233">
        <v>2010903</v>
      </c>
      <c r="B90" s="233" t="s">
        <v>171</v>
      </c>
      <c r="C90" s="234">
        <v>0</v>
      </c>
      <c r="D90" s="234">
        <v>0</v>
      </c>
      <c r="E90" s="235"/>
    </row>
    <row r="91" s="239" customFormat="1" customHeight="1" spans="1:5">
      <c r="A91" s="233">
        <v>2010905</v>
      </c>
      <c r="B91" s="233" t="s">
        <v>221</v>
      </c>
      <c r="C91" s="234">
        <v>0</v>
      </c>
      <c r="D91" s="234">
        <v>0</v>
      </c>
      <c r="E91" s="235"/>
    </row>
    <row r="92" s="239" customFormat="1" customHeight="1" spans="1:5">
      <c r="A92" s="233">
        <v>2010907</v>
      </c>
      <c r="B92" s="233" t="s">
        <v>222</v>
      </c>
      <c r="C92" s="234">
        <v>0</v>
      </c>
      <c r="D92" s="234">
        <v>0</v>
      </c>
      <c r="E92" s="235"/>
    </row>
    <row r="93" s="239" customFormat="1" customHeight="1" spans="1:5">
      <c r="A93" s="233">
        <v>2010908</v>
      </c>
      <c r="B93" s="233" t="s">
        <v>210</v>
      </c>
      <c r="C93" s="234">
        <v>0</v>
      </c>
      <c r="D93" s="234">
        <v>0</v>
      </c>
      <c r="E93" s="235"/>
    </row>
    <row r="94" s="239" customFormat="1" customHeight="1" spans="1:5">
      <c r="A94" s="233">
        <v>2010909</v>
      </c>
      <c r="B94" s="233" t="s">
        <v>223</v>
      </c>
      <c r="C94" s="234">
        <v>0</v>
      </c>
      <c r="D94" s="234">
        <v>0</v>
      </c>
      <c r="E94" s="235"/>
    </row>
    <row r="95" s="239" customFormat="1" customHeight="1" spans="1:5">
      <c r="A95" s="233">
        <v>2010910</v>
      </c>
      <c r="B95" s="233" t="s">
        <v>224</v>
      </c>
      <c r="C95" s="234">
        <v>0</v>
      </c>
      <c r="D95" s="234">
        <v>0</v>
      </c>
      <c r="E95" s="235"/>
    </row>
    <row r="96" s="239" customFormat="1" customHeight="1" spans="1:5">
      <c r="A96" s="233">
        <v>2010911</v>
      </c>
      <c r="B96" s="233" t="s">
        <v>225</v>
      </c>
      <c r="C96" s="234">
        <v>0</v>
      </c>
      <c r="D96" s="234">
        <v>0</v>
      </c>
      <c r="E96" s="235"/>
    </row>
    <row r="97" s="239" customFormat="1" customHeight="1" spans="1:5">
      <c r="A97" s="233">
        <v>2010912</v>
      </c>
      <c r="B97" s="233" t="s">
        <v>226</v>
      </c>
      <c r="C97" s="234">
        <v>0</v>
      </c>
      <c r="D97" s="234">
        <v>0</v>
      </c>
      <c r="E97" s="235"/>
    </row>
    <row r="98" s="239" customFormat="1" customHeight="1" spans="1:5">
      <c r="A98" s="233">
        <v>2010950</v>
      </c>
      <c r="B98" s="233" t="s">
        <v>178</v>
      </c>
      <c r="C98" s="234">
        <v>0</v>
      </c>
      <c r="D98" s="234">
        <v>0</v>
      </c>
      <c r="E98" s="235"/>
    </row>
    <row r="99" s="238" customFormat="1" customHeight="1" spans="1:5">
      <c r="A99" s="233">
        <v>2010999</v>
      </c>
      <c r="B99" s="233" t="s">
        <v>227</v>
      </c>
      <c r="C99" s="234">
        <v>0</v>
      </c>
      <c r="D99" s="234">
        <v>0</v>
      </c>
      <c r="E99" s="235"/>
    </row>
    <row r="100" s="239" customFormat="1" customHeight="1" spans="1:5">
      <c r="A100" s="233">
        <v>20111</v>
      </c>
      <c r="B100" s="233" t="s">
        <v>228</v>
      </c>
      <c r="C100" s="234">
        <f>SUM(C101:C108)</f>
        <v>1911</v>
      </c>
      <c r="D100" s="234">
        <f>SUM(D101:D108)</f>
        <v>1911</v>
      </c>
      <c r="E100" s="235"/>
    </row>
    <row r="101" s="239" customFormat="1" customHeight="1" spans="1:5">
      <c r="A101" s="233">
        <v>2011101</v>
      </c>
      <c r="B101" s="233" t="s">
        <v>169</v>
      </c>
      <c r="C101" s="234">
        <v>828</v>
      </c>
      <c r="D101" s="234">
        <v>828</v>
      </c>
      <c r="E101" s="235"/>
    </row>
    <row r="102" s="239" customFormat="1" customHeight="1" spans="1:5">
      <c r="A102" s="233">
        <v>2011102</v>
      </c>
      <c r="B102" s="233" t="s">
        <v>170</v>
      </c>
      <c r="C102" s="234">
        <v>115</v>
      </c>
      <c r="D102" s="234">
        <v>115</v>
      </c>
      <c r="E102" s="235"/>
    </row>
    <row r="103" s="239" customFormat="1" customHeight="1" spans="1:5">
      <c r="A103" s="233">
        <v>2011103</v>
      </c>
      <c r="B103" s="233" t="s">
        <v>171</v>
      </c>
      <c r="C103" s="234">
        <v>0</v>
      </c>
      <c r="D103" s="234">
        <v>0</v>
      </c>
      <c r="E103" s="235"/>
    </row>
    <row r="104" s="239" customFormat="1" customHeight="1" spans="1:5">
      <c r="A104" s="233">
        <v>2011104</v>
      </c>
      <c r="B104" s="233" t="s">
        <v>229</v>
      </c>
      <c r="C104" s="234">
        <v>0</v>
      </c>
      <c r="D104" s="234">
        <v>0</v>
      </c>
      <c r="E104" s="235"/>
    </row>
    <row r="105" s="239" customFormat="1" customHeight="1" spans="1:5">
      <c r="A105" s="233">
        <v>2011105</v>
      </c>
      <c r="B105" s="233" t="s">
        <v>230</v>
      </c>
      <c r="C105" s="234">
        <v>0</v>
      </c>
      <c r="D105" s="234">
        <v>0</v>
      </c>
      <c r="E105" s="235"/>
    </row>
    <row r="106" s="239" customFormat="1" customHeight="1" spans="1:5">
      <c r="A106" s="233">
        <v>2011106</v>
      </c>
      <c r="B106" s="233" t="s">
        <v>231</v>
      </c>
      <c r="C106" s="234">
        <v>0</v>
      </c>
      <c r="D106" s="234">
        <v>0</v>
      </c>
      <c r="E106" s="235"/>
    </row>
    <row r="107" s="239" customFormat="1" customHeight="1" spans="1:5">
      <c r="A107" s="233">
        <v>2011150</v>
      </c>
      <c r="B107" s="233" t="s">
        <v>178</v>
      </c>
      <c r="C107" s="234">
        <v>0</v>
      </c>
      <c r="D107" s="234">
        <v>0</v>
      </c>
      <c r="E107" s="235"/>
    </row>
    <row r="108" s="238" customFormat="1" customHeight="1" spans="1:5">
      <c r="A108" s="233">
        <v>2011199</v>
      </c>
      <c r="B108" s="233" t="s">
        <v>232</v>
      </c>
      <c r="C108" s="234">
        <v>968</v>
      </c>
      <c r="D108" s="234">
        <v>968</v>
      </c>
      <c r="E108" s="235"/>
    </row>
    <row r="109" s="239" customFormat="1" customHeight="1" spans="1:5">
      <c r="A109" s="233">
        <v>20113</v>
      </c>
      <c r="B109" s="233" t="s">
        <v>233</v>
      </c>
      <c r="C109" s="234">
        <f>SUM(C110:C119)</f>
        <v>3917</v>
      </c>
      <c r="D109" s="234">
        <f>SUM(D110:D119)</f>
        <v>3917</v>
      </c>
      <c r="E109" s="235"/>
    </row>
    <row r="110" s="239" customFormat="1" customHeight="1" spans="1:5">
      <c r="A110" s="233">
        <v>2011301</v>
      </c>
      <c r="B110" s="233" t="s">
        <v>169</v>
      </c>
      <c r="C110" s="234">
        <v>337</v>
      </c>
      <c r="D110" s="234">
        <v>337</v>
      </c>
      <c r="E110" s="235"/>
    </row>
    <row r="111" s="239" customFormat="1" customHeight="1" spans="1:5">
      <c r="A111" s="233">
        <v>2011302</v>
      </c>
      <c r="B111" s="233" t="s">
        <v>170</v>
      </c>
      <c r="C111" s="234">
        <v>42</v>
      </c>
      <c r="D111" s="234">
        <v>42</v>
      </c>
      <c r="E111" s="235"/>
    </row>
    <row r="112" s="239" customFormat="1" customHeight="1" spans="1:5">
      <c r="A112" s="233">
        <v>2011303</v>
      </c>
      <c r="B112" s="233" t="s">
        <v>171</v>
      </c>
      <c r="C112" s="234">
        <v>0</v>
      </c>
      <c r="D112" s="234">
        <v>0</v>
      </c>
      <c r="E112" s="235"/>
    </row>
    <row r="113" s="239" customFormat="1" customHeight="1" spans="1:5">
      <c r="A113" s="233">
        <v>2011304</v>
      </c>
      <c r="B113" s="233" t="s">
        <v>234</v>
      </c>
      <c r="C113" s="234">
        <v>0</v>
      </c>
      <c r="D113" s="234">
        <v>0</v>
      </c>
      <c r="E113" s="235"/>
    </row>
    <row r="114" s="239" customFormat="1" customHeight="1" spans="1:5">
      <c r="A114" s="233">
        <v>2011305</v>
      </c>
      <c r="B114" s="233" t="s">
        <v>235</v>
      </c>
      <c r="C114" s="234">
        <v>0</v>
      </c>
      <c r="D114" s="234">
        <v>0</v>
      </c>
      <c r="E114" s="235"/>
    </row>
    <row r="115" s="239" customFormat="1" customHeight="1" spans="1:5">
      <c r="A115" s="233">
        <v>2011306</v>
      </c>
      <c r="B115" s="233" t="s">
        <v>236</v>
      </c>
      <c r="C115" s="234">
        <v>346</v>
      </c>
      <c r="D115" s="234">
        <v>346</v>
      </c>
      <c r="E115" s="235"/>
    </row>
    <row r="116" s="239" customFormat="1" customHeight="1" spans="1:5">
      <c r="A116" s="233">
        <v>2011307</v>
      </c>
      <c r="B116" s="233" t="s">
        <v>237</v>
      </c>
      <c r="C116" s="234">
        <v>0</v>
      </c>
      <c r="D116" s="234">
        <v>0</v>
      </c>
      <c r="E116" s="235"/>
    </row>
    <row r="117" s="239" customFormat="1" customHeight="1" spans="1:5">
      <c r="A117" s="233">
        <v>2011308</v>
      </c>
      <c r="B117" s="233" t="s">
        <v>238</v>
      </c>
      <c r="C117" s="234">
        <v>527</v>
      </c>
      <c r="D117" s="234">
        <v>527</v>
      </c>
      <c r="E117" s="235"/>
    </row>
    <row r="118" s="239" customFormat="1" customHeight="1" spans="1:5">
      <c r="A118" s="233">
        <v>2011350</v>
      </c>
      <c r="B118" s="233" t="s">
        <v>178</v>
      </c>
      <c r="C118" s="234">
        <v>473</v>
      </c>
      <c r="D118" s="234">
        <v>473</v>
      </c>
      <c r="E118" s="235"/>
    </row>
    <row r="119" s="238" customFormat="1" customHeight="1" spans="1:5">
      <c r="A119" s="233">
        <v>2011399</v>
      </c>
      <c r="B119" s="233" t="s">
        <v>239</v>
      </c>
      <c r="C119" s="234">
        <v>2192</v>
      </c>
      <c r="D119" s="234">
        <v>2192</v>
      </c>
      <c r="E119" s="235"/>
    </row>
    <row r="120" s="239" customFormat="1" customHeight="1" spans="1:5">
      <c r="A120" s="233">
        <v>20114</v>
      </c>
      <c r="B120" s="233" t="s">
        <v>240</v>
      </c>
      <c r="C120" s="234">
        <f>SUM(C121:C131)</f>
        <v>19</v>
      </c>
      <c r="D120" s="234">
        <f>SUM(D121:D131)</f>
        <v>19</v>
      </c>
      <c r="E120" s="235"/>
    </row>
    <row r="121" s="239" customFormat="1" customHeight="1" spans="1:5">
      <c r="A121" s="233">
        <v>2011401</v>
      </c>
      <c r="B121" s="233" t="s">
        <v>169</v>
      </c>
      <c r="C121" s="234">
        <v>0</v>
      </c>
      <c r="D121" s="234">
        <v>0</v>
      </c>
      <c r="E121" s="235"/>
    </row>
    <row r="122" s="239" customFormat="1" customHeight="1" spans="1:5">
      <c r="A122" s="233">
        <v>2011402</v>
      </c>
      <c r="B122" s="233" t="s">
        <v>170</v>
      </c>
      <c r="C122" s="234">
        <v>0</v>
      </c>
      <c r="D122" s="234">
        <v>0</v>
      </c>
      <c r="E122" s="235"/>
    </row>
    <row r="123" s="239" customFormat="1" customHeight="1" spans="1:5">
      <c r="A123" s="233">
        <v>2011403</v>
      </c>
      <c r="B123" s="233" t="s">
        <v>171</v>
      </c>
      <c r="C123" s="234">
        <v>0</v>
      </c>
      <c r="D123" s="234">
        <v>0</v>
      </c>
      <c r="E123" s="235"/>
    </row>
    <row r="124" s="239" customFormat="1" customHeight="1" spans="1:5">
      <c r="A124" s="233">
        <v>2011404</v>
      </c>
      <c r="B124" s="233" t="s">
        <v>241</v>
      </c>
      <c r="C124" s="234">
        <v>0</v>
      </c>
      <c r="D124" s="234">
        <v>0</v>
      </c>
      <c r="E124" s="235"/>
    </row>
    <row r="125" s="239" customFormat="1" customHeight="1" spans="1:5">
      <c r="A125" s="233">
        <v>2011405</v>
      </c>
      <c r="B125" s="233" t="s">
        <v>242</v>
      </c>
      <c r="C125" s="234">
        <v>0</v>
      </c>
      <c r="D125" s="234">
        <v>0</v>
      </c>
      <c r="E125" s="235"/>
    </row>
    <row r="126" s="239" customFormat="1" customHeight="1" spans="1:5">
      <c r="A126" s="233">
        <v>2011408</v>
      </c>
      <c r="B126" s="233" t="s">
        <v>243</v>
      </c>
      <c r="C126" s="234">
        <v>0</v>
      </c>
      <c r="D126" s="234">
        <v>0</v>
      </c>
      <c r="E126" s="235"/>
    </row>
    <row r="127" s="239" customFormat="1" customHeight="1" spans="1:5">
      <c r="A127" s="233">
        <v>2011409</v>
      </c>
      <c r="B127" s="233" t="s">
        <v>244</v>
      </c>
      <c r="C127" s="234">
        <v>19</v>
      </c>
      <c r="D127" s="234">
        <v>19</v>
      </c>
      <c r="E127" s="235"/>
    </row>
    <row r="128" s="239" customFormat="1" customHeight="1" spans="1:5">
      <c r="A128" s="233">
        <v>2011410</v>
      </c>
      <c r="B128" s="233" t="s">
        <v>245</v>
      </c>
      <c r="C128" s="234">
        <v>0</v>
      </c>
      <c r="D128" s="234">
        <v>0</v>
      </c>
      <c r="E128" s="235"/>
    </row>
    <row r="129" s="239" customFormat="1" customHeight="1" spans="1:5">
      <c r="A129" s="233">
        <v>2011411</v>
      </c>
      <c r="B129" s="233" t="s">
        <v>246</v>
      </c>
      <c r="C129" s="234">
        <v>0</v>
      </c>
      <c r="D129" s="234">
        <v>0</v>
      </c>
      <c r="E129" s="235"/>
    </row>
    <row r="130" s="239" customFormat="1" customHeight="1" spans="1:5">
      <c r="A130" s="233">
        <v>2011450</v>
      </c>
      <c r="B130" s="233" t="s">
        <v>178</v>
      </c>
      <c r="C130" s="234">
        <v>0</v>
      </c>
      <c r="D130" s="234">
        <v>0</v>
      </c>
      <c r="E130" s="235"/>
    </row>
    <row r="131" s="238" customFormat="1" customHeight="1" spans="1:5">
      <c r="A131" s="233">
        <v>2011499</v>
      </c>
      <c r="B131" s="233" t="s">
        <v>247</v>
      </c>
      <c r="C131" s="234">
        <v>0</v>
      </c>
      <c r="D131" s="234">
        <v>0</v>
      </c>
      <c r="E131" s="235"/>
    </row>
    <row r="132" s="239" customFormat="1" customHeight="1" spans="1:5">
      <c r="A132" s="233">
        <v>20123</v>
      </c>
      <c r="B132" s="233" t="s">
        <v>248</v>
      </c>
      <c r="C132" s="234">
        <f>SUM(C133:C138)</f>
        <v>20</v>
      </c>
      <c r="D132" s="234">
        <f>SUM(D133:D138)</f>
        <v>20</v>
      </c>
      <c r="E132" s="235"/>
    </row>
    <row r="133" s="239" customFormat="1" customHeight="1" spans="1:5">
      <c r="A133" s="233">
        <v>2012301</v>
      </c>
      <c r="B133" s="233" t="s">
        <v>169</v>
      </c>
      <c r="C133" s="234">
        <v>0</v>
      </c>
      <c r="D133" s="234">
        <v>0</v>
      </c>
      <c r="E133" s="235"/>
    </row>
    <row r="134" s="239" customFormat="1" customHeight="1" spans="1:5">
      <c r="A134" s="233">
        <v>2012302</v>
      </c>
      <c r="B134" s="233" t="s">
        <v>170</v>
      </c>
      <c r="C134" s="234">
        <v>0</v>
      </c>
      <c r="D134" s="234">
        <v>0</v>
      </c>
      <c r="E134" s="235"/>
    </row>
    <row r="135" s="239" customFormat="1" customHeight="1" spans="1:5">
      <c r="A135" s="233">
        <v>2012303</v>
      </c>
      <c r="B135" s="233" t="s">
        <v>171</v>
      </c>
      <c r="C135" s="234">
        <v>0</v>
      </c>
      <c r="D135" s="234">
        <v>0</v>
      </c>
      <c r="E135" s="235"/>
    </row>
    <row r="136" s="239" customFormat="1" customHeight="1" spans="1:5">
      <c r="A136" s="233">
        <v>2012304</v>
      </c>
      <c r="B136" s="233" t="s">
        <v>249</v>
      </c>
      <c r="C136" s="234">
        <v>20</v>
      </c>
      <c r="D136" s="234">
        <v>20</v>
      </c>
      <c r="E136" s="235"/>
    </row>
    <row r="137" s="239" customFormat="1" customHeight="1" spans="1:5">
      <c r="A137" s="233">
        <v>2012350</v>
      </c>
      <c r="B137" s="233" t="s">
        <v>178</v>
      </c>
      <c r="C137" s="234">
        <v>0</v>
      </c>
      <c r="D137" s="234">
        <v>0</v>
      </c>
      <c r="E137" s="235"/>
    </row>
    <row r="138" s="238" customFormat="1" customHeight="1" spans="1:5">
      <c r="A138" s="233">
        <v>2012399</v>
      </c>
      <c r="B138" s="233" t="s">
        <v>250</v>
      </c>
      <c r="C138" s="234">
        <v>0</v>
      </c>
      <c r="D138" s="234">
        <v>0</v>
      </c>
      <c r="E138" s="235"/>
    </row>
    <row r="139" s="239" customFormat="1" customHeight="1" spans="1:5">
      <c r="A139" s="233">
        <v>20125</v>
      </c>
      <c r="B139" s="233" t="s">
        <v>251</v>
      </c>
      <c r="C139" s="234">
        <f>SUM(C140:C146)</f>
        <v>0</v>
      </c>
      <c r="D139" s="234">
        <f>SUM(D140:D146)</f>
        <v>0</v>
      </c>
      <c r="E139" s="235"/>
    </row>
    <row r="140" s="239" customFormat="1" customHeight="1" spans="1:5">
      <c r="A140" s="233">
        <v>2012501</v>
      </c>
      <c r="B140" s="233" t="s">
        <v>169</v>
      </c>
      <c r="C140" s="234">
        <v>0</v>
      </c>
      <c r="D140" s="234">
        <v>0</v>
      </c>
      <c r="E140" s="235"/>
    </row>
    <row r="141" s="239" customFormat="1" customHeight="1" spans="1:5">
      <c r="A141" s="233">
        <v>2012502</v>
      </c>
      <c r="B141" s="233" t="s">
        <v>170</v>
      </c>
      <c r="C141" s="234">
        <v>0</v>
      </c>
      <c r="D141" s="234">
        <v>0</v>
      </c>
      <c r="E141" s="235"/>
    </row>
    <row r="142" s="239" customFormat="1" customHeight="1" spans="1:5">
      <c r="A142" s="233">
        <v>2012503</v>
      </c>
      <c r="B142" s="233" t="s">
        <v>171</v>
      </c>
      <c r="C142" s="234">
        <v>0</v>
      </c>
      <c r="D142" s="234">
        <v>0</v>
      </c>
      <c r="E142" s="235"/>
    </row>
    <row r="143" s="239" customFormat="1" customHeight="1" spans="1:5">
      <c r="A143" s="233">
        <v>2012504</v>
      </c>
      <c r="B143" s="233" t="s">
        <v>252</v>
      </c>
      <c r="C143" s="234">
        <v>0</v>
      </c>
      <c r="D143" s="234">
        <v>0</v>
      </c>
      <c r="E143" s="235"/>
    </row>
    <row r="144" s="239" customFormat="1" customHeight="1" spans="1:5">
      <c r="A144" s="233">
        <v>2012505</v>
      </c>
      <c r="B144" s="233" t="s">
        <v>253</v>
      </c>
      <c r="C144" s="234">
        <v>0</v>
      </c>
      <c r="D144" s="234">
        <v>0</v>
      </c>
      <c r="E144" s="235"/>
    </row>
    <row r="145" s="239" customFormat="1" customHeight="1" spans="1:5">
      <c r="A145" s="233">
        <v>2012550</v>
      </c>
      <c r="B145" s="233" t="s">
        <v>178</v>
      </c>
      <c r="C145" s="234">
        <v>0</v>
      </c>
      <c r="D145" s="234">
        <v>0</v>
      </c>
      <c r="E145" s="235"/>
    </row>
    <row r="146" s="238" customFormat="1" customHeight="1" spans="1:5">
      <c r="A146" s="233">
        <v>2012599</v>
      </c>
      <c r="B146" s="233" t="s">
        <v>254</v>
      </c>
      <c r="C146" s="234">
        <v>0</v>
      </c>
      <c r="D146" s="234">
        <v>0</v>
      </c>
      <c r="E146" s="235"/>
    </row>
    <row r="147" s="239" customFormat="1" customHeight="1" spans="1:5">
      <c r="A147" s="233">
        <v>20126</v>
      </c>
      <c r="B147" s="233" t="s">
        <v>255</v>
      </c>
      <c r="C147" s="234">
        <f>SUM(C148:C152)</f>
        <v>396</v>
      </c>
      <c r="D147" s="234">
        <f>SUM(D148:D152)</f>
        <v>396</v>
      </c>
      <c r="E147" s="235"/>
    </row>
    <row r="148" s="239" customFormat="1" customHeight="1" spans="1:5">
      <c r="A148" s="233">
        <v>2012601</v>
      </c>
      <c r="B148" s="233" t="s">
        <v>169</v>
      </c>
      <c r="C148" s="234">
        <v>127</v>
      </c>
      <c r="D148" s="234">
        <v>127</v>
      </c>
      <c r="E148" s="235"/>
    </row>
    <row r="149" s="239" customFormat="1" customHeight="1" spans="1:5">
      <c r="A149" s="233">
        <v>2012602</v>
      </c>
      <c r="B149" s="233" t="s">
        <v>170</v>
      </c>
      <c r="C149" s="234">
        <v>76</v>
      </c>
      <c r="D149" s="234">
        <v>76</v>
      </c>
      <c r="E149" s="235"/>
    </row>
    <row r="150" s="239" customFormat="1" customHeight="1" spans="1:5">
      <c r="A150" s="233">
        <v>2012603</v>
      </c>
      <c r="B150" s="233" t="s">
        <v>171</v>
      </c>
      <c r="C150" s="234">
        <v>0</v>
      </c>
      <c r="D150" s="234">
        <v>0</v>
      </c>
      <c r="E150" s="235"/>
    </row>
    <row r="151" s="239" customFormat="1" customHeight="1" spans="1:5">
      <c r="A151" s="233">
        <v>2012604</v>
      </c>
      <c r="B151" s="233" t="s">
        <v>256</v>
      </c>
      <c r="C151" s="234">
        <v>99</v>
      </c>
      <c r="D151" s="234">
        <v>99</v>
      </c>
      <c r="E151" s="235"/>
    </row>
    <row r="152" s="238" customFormat="1" customHeight="1" spans="1:5">
      <c r="A152" s="233">
        <v>2012699</v>
      </c>
      <c r="B152" s="233" t="s">
        <v>257</v>
      </c>
      <c r="C152" s="234">
        <v>94</v>
      </c>
      <c r="D152" s="234">
        <v>94</v>
      </c>
      <c r="E152" s="235"/>
    </row>
    <row r="153" s="239" customFormat="1" customHeight="1" spans="1:5">
      <c r="A153" s="233">
        <v>20128</v>
      </c>
      <c r="B153" s="233" t="s">
        <v>258</v>
      </c>
      <c r="C153" s="234">
        <f>SUM(C154:C159)</f>
        <v>94</v>
      </c>
      <c r="D153" s="234">
        <f>SUM(D154:D159)</f>
        <v>94</v>
      </c>
      <c r="E153" s="235"/>
    </row>
    <row r="154" s="239" customFormat="1" customHeight="1" spans="1:5">
      <c r="A154" s="233">
        <v>2012801</v>
      </c>
      <c r="B154" s="233" t="s">
        <v>169</v>
      </c>
      <c r="C154" s="234">
        <v>74</v>
      </c>
      <c r="D154" s="234">
        <v>74</v>
      </c>
      <c r="E154" s="235"/>
    </row>
    <row r="155" s="239" customFormat="1" customHeight="1" spans="1:5">
      <c r="A155" s="233">
        <v>2012802</v>
      </c>
      <c r="B155" s="233" t="s">
        <v>170</v>
      </c>
      <c r="C155" s="234">
        <v>20</v>
      </c>
      <c r="D155" s="234">
        <v>20</v>
      </c>
      <c r="E155" s="235"/>
    </row>
    <row r="156" s="239" customFormat="1" customHeight="1" spans="1:5">
      <c r="A156" s="233">
        <v>2012803</v>
      </c>
      <c r="B156" s="233" t="s">
        <v>171</v>
      </c>
      <c r="C156" s="234">
        <v>0</v>
      </c>
      <c r="D156" s="234">
        <v>0</v>
      </c>
      <c r="E156" s="235"/>
    </row>
    <row r="157" s="239" customFormat="1" customHeight="1" spans="1:5">
      <c r="A157" s="233">
        <v>2012804</v>
      </c>
      <c r="B157" s="233" t="s">
        <v>183</v>
      </c>
      <c r="C157" s="234">
        <v>0</v>
      </c>
      <c r="D157" s="234">
        <v>0</v>
      </c>
      <c r="E157" s="235"/>
    </row>
    <row r="158" s="239" customFormat="1" customHeight="1" spans="1:5">
      <c r="A158" s="233">
        <v>2012850</v>
      </c>
      <c r="B158" s="233" t="s">
        <v>178</v>
      </c>
      <c r="C158" s="234">
        <v>0</v>
      </c>
      <c r="D158" s="234">
        <v>0</v>
      </c>
      <c r="E158" s="235"/>
    </row>
    <row r="159" s="238" customFormat="1" customHeight="1" spans="1:5">
      <c r="A159" s="233">
        <v>2012899</v>
      </c>
      <c r="B159" s="233" t="s">
        <v>259</v>
      </c>
      <c r="C159" s="234">
        <v>0</v>
      </c>
      <c r="D159" s="234">
        <v>0</v>
      </c>
      <c r="E159" s="235"/>
    </row>
    <row r="160" s="239" customFormat="1" customHeight="1" spans="1:5">
      <c r="A160" s="233">
        <v>20129</v>
      </c>
      <c r="B160" s="233" t="s">
        <v>260</v>
      </c>
      <c r="C160" s="234">
        <f>SUM(C161:C166)</f>
        <v>430</v>
      </c>
      <c r="D160" s="234">
        <f>SUM(D161:D166)</f>
        <v>430</v>
      </c>
      <c r="E160" s="235"/>
    </row>
    <row r="161" s="239" customFormat="1" customHeight="1" spans="1:5">
      <c r="A161" s="233">
        <v>2012901</v>
      </c>
      <c r="B161" s="233" t="s">
        <v>169</v>
      </c>
      <c r="C161" s="234">
        <v>217</v>
      </c>
      <c r="D161" s="234">
        <v>217</v>
      </c>
      <c r="E161" s="235"/>
    </row>
    <row r="162" s="239" customFormat="1" customHeight="1" spans="1:5">
      <c r="A162" s="233">
        <v>2012902</v>
      </c>
      <c r="B162" s="233" t="s">
        <v>170</v>
      </c>
      <c r="C162" s="234">
        <v>99</v>
      </c>
      <c r="D162" s="234">
        <v>99</v>
      </c>
      <c r="E162" s="235"/>
    </row>
    <row r="163" s="239" customFormat="1" customHeight="1" spans="1:5">
      <c r="A163" s="233">
        <v>2012903</v>
      </c>
      <c r="B163" s="233" t="s">
        <v>171</v>
      </c>
      <c r="C163" s="234">
        <v>0</v>
      </c>
      <c r="D163" s="234">
        <v>0</v>
      </c>
      <c r="E163" s="235"/>
    </row>
    <row r="164" s="239" customFormat="1" customHeight="1" spans="1:5">
      <c r="A164" s="233">
        <v>2012906</v>
      </c>
      <c r="B164" s="233" t="s">
        <v>261</v>
      </c>
      <c r="C164" s="234">
        <v>28</v>
      </c>
      <c r="D164" s="234">
        <v>28</v>
      </c>
      <c r="E164" s="235"/>
    </row>
    <row r="165" s="239" customFormat="1" customHeight="1" spans="1:5">
      <c r="A165" s="233">
        <v>2012950</v>
      </c>
      <c r="B165" s="233" t="s">
        <v>178</v>
      </c>
      <c r="C165" s="234">
        <v>0</v>
      </c>
      <c r="D165" s="234">
        <v>0</v>
      </c>
      <c r="E165" s="235"/>
    </row>
    <row r="166" s="238" customFormat="1" customHeight="1" spans="1:5">
      <c r="A166" s="233">
        <v>2012999</v>
      </c>
      <c r="B166" s="233" t="s">
        <v>262</v>
      </c>
      <c r="C166" s="234">
        <v>86</v>
      </c>
      <c r="D166" s="234">
        <v>86</v>
      </c>
      <c r="E166" s="235"/>
    </row>
    <row r="167" s="239" customFormat="1" customHeight="1" spans="1:5">
      <c r="A167" s="233">
        <v>20131</v>
      </c>
      <c r="B167" s="233" t="s">
        <v>263</v>
      </c>
      <c r="C167" s="234">
        <f>SUM(C168:C173)</f>
        <v>868</v>
      </c>
      <c r="D167" s="234">
        <f>SUM(D168:D173)</f>
        <v>868</v>
      </c>
      <c r="E167" s="235"/>
    </row>
    <row r="168" s="239" customFormat="1" customHeight="1" spans="1:5">
      <c r="A168" s="233">
        <v>2013101</v>
      </c>
      <c r="B168" s="233" t="s">
        <v>169</v>
      </c>
      <c r="C168" s="234">
        <v>560</v>
      </c>
      <c r="D168" s="234">
        <v>560</v>
      </c>
      <c r="E168" s="235"/>
    </row>
    <row r="169" s="239" customFormat="1" customHeight="1" spans="1:5">
      <c r="A169" s="233">
        <v>2013102</v>
      </c>
      <c r="B169" s="233" t="s">
        <v>170</v>
      </c>
      <c r="C169" s="234">
        <v>183</v>
      </c>
      <c r="D169" s="234">
        <v>183</v>
      </c>
      <c r="E169" s="235"/>
    </row>
    <row r="170" s="239" customFormat="1" customHeight="1" spans="1:5">
      <c r="A170" s="233">
        <v>2013103</v>
      </c>
      <c r="B170" s="233" t="s">
        <v>171</v>
      </c>
      <c r="C170" s="234">
        <v>0</v>
      </c>
      <c r="D170" s="234">
        <v>0</v>
      </c>
      <c r="E170" s="235"/>
    </row>
    <row r="171" s="239" customFormat="1" customHeight="1" spans="1:5">
      <c r="A171" s="233">
        <v>2013105</v>
      </c>
      <c r="B171" s="233" t="s">
        <v>264</v>
      </c>
      <c r="C171" s="234">
        <v>0</v>
      </c>
      <c r="D171" s="234">
        <v>0</v>
      </c>
      <c r="E171" s="235"/>
    </row>
    <row r="172" s="239" customFormat="1" customHeight="1" spans="1:5">
      <c r="A172" s="233">
        <v>2013150</v>
      </c>
      <c r="B172" s="233" t="s">
        <v>178</v>
      </c>
      <c r="C172" s="234">
        <v>0</v>
      </c>
      <c r="D172" s="234">
        <v>0</v>
      </c>
      <c r="E172" s="235"/>
    </row>
    <row r="173" s="238" customFormat="1" customHeight="1" spans="1:5">
      <c r="A173" s="233">
        <v>2013199</v>
      </c>
      <c r="B173" s="233" t="s">
        <v>265</v>
      </c>
      <c r="C173" s="234">
        <v>125</v>
      </c>
      <c r="D173" s="234">
        <v>125</v>
      </c>
      <c r="E173" s="235"/>
    </row>
    <row r="174" s="239" customFormat="1" customHeight="1" spans="1:5">
      <c r="A174" s="233">
        <v>20132</v>
      </c>
      <c r="B174" s="233" t="s">
        <v>266</v>
      </c>
      <c r="C174" s="234">
        <f>SUM(C175:C180)</f>
        <v>1310</v>
      </c>
      <c r="D174" s="234">
        <f>SUM(D175:D180)</f>
        <v>1310</v>
      </c>
      <c r="E174" s="235"/>
    </row>
    <row r="175" s="239" customFormat="1" customHeight="1" spans="1:5">
      <c r="A175" s="233">
        <v>2013201</v>
      </c>
      <c r="B175" s="233" t="s">
        <v>169</v>
      </c>
      <c r="C175" s="234">
        <v>427</v>
      </c>
      <c r="D175" s="234">
        <v>427</v>
      </c>
      <c r="E175" s="235"/>
    </row>
    <row r="176" s="239" customFormat="1" customHeight="1" spans="1:5">
      <c r="A176" s="233">
        <v>2013202</v>
      </c>
      <c r="B176" s="233" t="s">
        <v>170</v>
      </c>
      <c r="C176" s="234">
        <v>198</v>
      </c>
      <c r="D176" s="234">
        <v>198</v>
      </c>
      <c r="E176" s="235"/>
    </row>
    <row r="177" s="239" customFormat="1" customHeight="1" spans="1:5">
      <c r="A177" s="233">
        <v>2013203</v>
      </c>
      <c r="B177" s="233" t="s">
        <v>171</v>
      </c>
      <c r="C177" s="234">
        <v>0</v>
      </c>
      <c r="D177" s="234">
        <v>0</v>
      </c>
      <c r="E177" s="235"/>
    </row>
    <row r="178" s="239" customFormat="1" customHeight="1" spans="1:5">
      <c r="A178" s="233">
        <v>2013204</v>
      </c>
      <c r="B178" s="233" t="s">
        <v>267</v>
      </c>
      <c r="C178" s="234">
        <v>29</v>
      </c>
      <c r="D178" s="234">
        <v>29</v>
      </c>
      <c r="E178" s="235"/>
    </row>
    <row r="179" s="239" customFormat="1" customHeight="1" spans="1:5">
      <c r="A179" s="233">
        <v>2013250</v>
      </c>
      <c r="B179" s="233" t="s">
        <v>178</v>
      </c>
      <c r="C179" s="234">
        <v>0</v>
      </c>
      <c r="D179" s="234">
        <v>0</v>
      </c>
      <c r="E179" s="235"/>
    </row>
    <row r="180" s="238" customFormat="1" customHeight="1" spans="1:5">
      <c r="A180" s="233">
        <v>2013299</v>
      </c>
      <c r="B180" s="233" t="s">
        <v>268</v>
      </c>
      <c r="C180" s="234">
        <v>656</v>
      </c>
      <c r="D180" s="234">
        <v>656</v>
      </c>
      <c r="E180" s="235"/>
    </row>
    <row r="181" s="239" customFormat="1" customHeight="1" spans="1:5">
      <c r="A181" s="233">
        <v>20133</v>
      </c>
      <c r="B181" s="233" t="s">
        <v>269</v>
      </c>
      <c r="C181" s="234">
        <f>SUM(C182:C187)</f>
        <v>356</v>
      </c>
      <c r="D181" s="234">
        <f>SUM(D182:D187)</f>
        <v>356</v>
      </c>
      <c r="E181" s="235"/>
    </row>
    <row r="182" s="239" customFormat="1" customHeight="1" spans="1:5">
      <c r="A182" s="233">
        <v>2013301</v>
      </c>
      <c r="B182" s="233" t="s">
        <v>169</v>
      </c>
      <c r="C182" s="234">
        <v>132</v>
      </c>
      <c r="D182" s="234">
        <v>132</v>
      </c>
      <c r="E182" s="235"/>
    </row>
    <row r="183" s="239" customFormat="1" customHeight="1" spans="1:5">
      <c r="A183" s="233">
        <v>2013302</v>
      </c>
      <c r="B183" s="233" t="s">
        <v>170</v>
      </c>
      <c r="C183" s="234">
        <v>54</v>
      </c>
      <c r="D183" s="234">
        <v>54</v>
      </c>
      <c r="E183" s="235"/>
    </row>
    <row r="184" s="239" customFormat="1" customHeight="1" spans="1:5">
      <c r="A184" s="233">
        <v>2013303</v>
      </c>
      <c r="B184" s="233" t="s">
        <v>171</v>
      </c>
      <c r="C184" s="234">
        <v>0</v>
      </c>
      <c r="D184" s="234">
        <v>0</v>
      </c>
      <c r="E184" s="235"/>
    </row>
    <row r="185" s="239" customFormat="1" customHeight="1" spans="1:5">
      <c r="A185" s="233">
        <v>2013304</v>
      </c>
      <c r="B185" s="233" t="s">
        <v>270</v>
      </c>
      <c r="C185" s="234">
        <v>0</v>
      </c>
      <c r="D185" s="234">
        <v>0</v>
      </c>
      <c r="E185" s="235"/>
    </row>
    <row r="186" s="239" customFormat="1" customHeight="1" spans="1:5">
      <c r="A186" s="233">
        <v>2013350</v>
      </c>
      <c r="B186" s="233" t="s">
        <v>178</v>
      </c>
      <c r="C186" s="234">
        <v>0</v>
      </c>
      <c r="D186" s="234">
        <v>0</v>
      </c>
      <c r="E186" s="235"/>
    </row>
    <row r="187" s="238" customFormat="1" customHeight="1" spans="1:5">
      <c r="A187" s="233">
        <v>2013399</v>
      </c>
      <c r="B187" s="233" t="s">
        <v>271</v>
      </c>
      <c r="C187" s="234">
        <v>170</v>
      </c>
      <c r="D187" s="234">
        <v>170</v>
      </c>
      <c r="E187" s="235"/>
    </row>
    <row r="188" s="239" customFormat="1" customHeight="1" spans="1:5">
      <c r="A188" s="233">
        <v>20134</v>
      </c>
      <c r="B188" s="233" t="s">
        <v>272</v>
      </c>
      <c r="C188" s="234">
        <f>SUM(C189:C195)</f>
        <v>264</v>
      </c>
      <c r="D188" s="234">
        <f>SUM(D189:D195)</f>
        <v>264</v>
      </c>
      <c r="E188" s="235"/>
    </row>
    <row r="189" s="239" customFormat="1" customHeight="1" spans="1:5">
      <c r="A189" s="233">
        <v>2013401</v>
      </c>
      <c r="B189" s="233" t="s">
        <v>169</v>
      </c>
      <c r="C189" s="234">
        <v>181</v>
      </c>
      <c r="D189" s="234">
        <v>181</v>
      </c>
      <c r="E189" s="235"/>
    </row>
    <row r="190" s="239" customFormat="1" customHeight="1" spans="1:5">
      <c r="A190" s="233">
        <v>2013402</v>
      </c>
      <c r="B190" s="233" t="s">
        <v>170</v>
      </c>
      <c r="C190" s="234">
        <v>73</v>
      </c>
      <c r="D190" s="234">
        <v>73</v>
      </c>
      <c r="E190" s="235"/>
    </row>
    <row r="191" s="239" customFormat="1" customHeight="1" spans="1:5">
      <c r="A191" s="233">
        <v>2013403</v>
      </c>
      <c r="B191" s="233" t="s">
        <v>171</v>
      </c>
      <c r="C191" s="234">
        <v>0</v>
      </c>
      <c r="D191" s="234">
        <v>0</v>
      </c>
      <c r="E191" s="235"/>
    </row>
    <row r="192" s="239" customFormat="1" customHeight="1" spans="1:5">
      <c r="A192" s="233">
        <v>2013404</v>
      </c>
      <c r="B192" s="233" t="s">
        <v>273</v>
      </c>
      <c r="C192" s="234">
        <v>10</v>
      </c>
      <c r="D192" s="234">
        <v>10</v>
      </c>
      <c r="E192" s="235"/>
    </row>
    <row r="193" s="239" customFormat="1" customHeight="1" spans="1:5">
      <c r="A193" s="233">
        <v>2013405</v>
      </c>
      <c r="B193" s="233" t="s">
        <v>274</v>
      </c>
      <c r="C193" s="234">
        <v>0</v>
      </c>
      <c r="D193" s="234">
        <v>0</v>
      </c>
      <c r="E193" s="235"/>
    </row>
    <row r="194" s="239" customFormat="1" customHeight="1" spans="1:5">
      <c r="A194" s="233">
        <v>2013450</v>
      </c>
      <c r="B194" s="233" t="s">
        <v>178</v>
      </c>
      <c r="C194" s="234">
        <v>0</v>
      </c>
      <c r="D194" s="234">
        <v>0</v>
      </c>
      <c r="E194" s="235"/>
    </row>
    <row r="195" s="238" customFormat="1" customHeight="1" spans="1:5">
      <c r="A195" s="233">
        <v>2013499</v>
      </c>
      <c r="B195" s="233" t="s">
        <v>275</v>
      </c>
      <c r="C195" s="234">
        <v>0</v>
      </c>
      <c r="D195" s="234">
        <v>0</v>
      </c>
      <c r="E195" s="235"/>
    </row>
    <row r="196" s="239" customFormat="1" customHeight="1" spans="1:5">
      <c r="A196" s="233">
        <v>20135</v>
      </c>
      <c r="B196" s="233" t="s">
        <v>276</v>
      </c>
      <c r="C196" s="234">
        <f>SUM(C197:C201)</f>
        <v>0</v>
      </c>
      <c r="D196" s="234">
        <f>SUM(D197:D201)</f>
        <v>0</v>
      </c>
      <c r="E196" s="235"/>
    </row>
    <row r="197" s="239" customFormat="1" customHeight="1" spans="1:5">
      <c r="A197" s="233">
        <v>2013501</v>
      </c>
      <c r="B197" s="233" t="s">
        <v>169</v>
      </c>
      <c r="C197" s="234">
        <v>0</v>
      </c>
      <c r="D197" s="234">
        <v>0</v>
      </c>
      <c r="E197" s="235"/>
    </row>
    <row r="198" s="239" customFormat="1" customHeight="1" spans="1:5">
      <c r="A198" s="233">
        <v>2013502</v>
      </c>
      <c r="B198" s="233" t="s">
        <v>170</v>
      </c>
      <c r="C198" s="234">
        <v>0</v>
      </c>
      <c r="D198" s="234">
        <v>0</v>
      </c>
      <c r="E198" s="236"/>
    </row>
    <row r="199" s="239" customFormat="1" customHeight="1" spans="1:5">
      <c r="A199" s="233">
        <v>2013503</v>
      </c>
      <c r="B199" s="233" t="s">
        <v>171</v>
      </c>
      <c r="C199" s="234">
        <v>0</v>
      </c>
      <c r="D199" s="234">
        <v>0</v>
      </c>
      <c r="E199" s="236"/>
    </row>
    <row r="200" s="239" customFormat="1" customHeight="1" spans="1:5">
      <c r="A200" s="233">
        <v>2013550</v>
      </c>
      <c r="B200" s="233" t="s">
        <v>178</v>
      </c>
      <c r="C200" s="234">
        <v>0</v>
      </c>
      <c r="D200" s="234">
        <v>0</v>
      </c>
      <c r="E200" s="236"/>
    </row>
    <row r="201" s="238" customFormat="1" customHeight="1" spans="1:5">
      <c r="A201" s="233">
        <v>2013599</v>
      </c>
      <c r="B201" s="233" t="s">
        <v>277</v>
      </c>
      <c r="C201" s="234">
        <v>0</v>
      </c>
      <c r="D201" s="234">
        <v>0</v>
      </c>
      <c r="E201" s="235"/>
    </row>
    <row r="202" s="239" customFormat="1" customHeight="1" spans="1:5">
      <c r="A202" s="233">
        <v>20136</v>
      </c>
      <c r="B202" s="233" t="s">
        <v>278</v>
      </c>
      <c r="C202" s="234">
        <f>SUM(C203:C207)</f>
        <v>913</v>
      </c>
      <c r="D202" s="234">
        <f>SUM(D203:D207)</f>
        <v>913</v>
      </c>
      <c r="E202" s="235"/>
    </row>
    <row r="203" s="239" customFormat="1" customHeight="1" spans="1:5">
      <c r="A203" s="233">
        <v>2013601</v>
      </c>
      <c r="B203" s="233" t="s">
        <v>169</v>
      </c>
      <c r="C203" s="234">
        <v>55</v>
      </c>
      <c r="D203" s="234">
        <v>55</v>
      </c>
      <c r="E203" s="235"/>
    </row>
    <row r="204" s="239" customFormat="1" customHeight="1" spans="1:5">
      <c r="A204" s="233">
        <v>2013602</v>
      </c>
      <c r="B204" s="233" t="s">
        <v>170</v>
      </c>
      <c r="C204" s="234">
        <v>699</v>
      </c>
      <c r="D204" s="234">
        <v>699</v>
      </c>
      <c r="E204" s="235"/>
    </row>
    <row r="205" s="239" customFormat="1" customHeight="1" spans="1:5">
      <c r="A205" s="233">
        <v>2013603</v>
      </c>
      <c r="B205" s="233" t="s">
        <v>171</v>
      </c>
      <c r="C205" s="234">
        <v>0</v>
      </c>
      <c r="D205" s="234">
        <v>0</v>
      </c>
      <c r="E205" s="235"/>
    </row>
    <row r="206" s="239" customFormat="1" customHeight="1" spans="1:5">
      <c r="A206" s="233">
        <v>2013650</v>
      </c>
      <c r="B206" s="233" t="s">
        <v>178</v>
      </c>
      <c r="C206" s="234">
        <v>0</v>
      </c>
      <c r="D206" s="234">
        <v>0</v>
      </c>
      <c r="E206" s="235"/>
    </row>
    <row r="207" s="238" customFormat="1" customHeight="1" spans="1:5">
      <c r="A207" s="233">
        <v>2013699</v>
      </c>
      <c r="B207" s="233" t="s">
        <v>279</v>
      </c>
      <c r="C207" s="234">
        <v>159</v>
      </c>
      <c r="D207" s="234">
        <v>159</v>
      </c>
      <c r="E207" s="235"/>
    </row>
    <row r="208" s="239" customFormat="1" customHeight="1" spans="1:5">
      <c r="A208" s="233">
        <v>20137</v>
      </c>
      <c r="B208" s="233" t="s">
        <v>280</v>
      </c>
      <c r="C208" s="234">
        <f>SUM(C209:C214)</f>
        <v>173</v>
      </c>
      <c r="D208" s="234">
        <f>SUM(D209:D214)</f>
        <v>173</v>
      </c>
      <c r="E208" s="235"/>
    </row>
    <row r="209" s="239" customFormat="1" customHeight="1" spans="1:5">
      <c r="A209" s="233">
        <v>2013701</v>
      </c>
      <c r="B209" s="233" t="s">
        <v>169</v>
      </c>
      <c r="C209" s="234">
        <v>79</v>
      </c>
      <c r="D209" s="234">
        <v>79</v>
      </c>
      <c r="E209" s="235"/>
    </row>
    <row r="210" s="239" customFormat="1" customHeight="1" spans="1:5">
      <c r="A210" s="233">
        <v>2013702</v>
      </c>
      <c r="B210" s="233" t="s">
        <v>170</v>
      </c>
      <c r="C210" s="234">
        <v>38</v>
      </c>
      <c r="D210" s="234">
        <v>38</v>
      </c>
      <c r="E210" s="235"/>
    </row>
    <row r="211" s="239" customFormat="1" customHeight="1" spans="1:5">
      <c r="A211" s="233">
        <v>2013703</v>
      </c>
      <c r="B211" s="233" t="s">
        <v>171</v>
      </c>
      <c r="C211" s="234">
        <v>0</v>
      </c>
      <c r="D211" s="234">
        <v>0</v>
      </c>
      <c r="E211" s="235"/>
    </row>
    <row r="212" s="239" customFormat="1" customHeight="1" spans="1:5">
      <c r="A212" s="233">
        <v>2013704</v>
      </c>
      <c r="B212" s="233" t="s">
        <v>281</v>
      </c>
      <c r="C212" s="234">
        <v>8</v>
      </c>
      <c r="D212" s="234">
        <v>8</v>
      </c>
      <c r="E212" s="235"/>
    </row>
    <row r="213" s="239" customFormat="1" customHeight="1" spans="1:5">
      <c r="A213" s="233">
        <v>2013750</v>
      </c>
      <c r="B213" s="233" t="s">
        <v>178</v>
      </c>
      <c r="C213" s="234">
        <v>0</v>
      </c>
      <c r="D213" s="234">
        <v>0</v>
      </c>
      <c r="E213" s="235"/>
    </row>
    <row r="214" s="238" customFormat="1" customHeight="1" spans="1:5">
      <c r="A214" s="233">
        <v>2013799</v>
      </c>
      <c r="B214" s="233" t="s">
        <v>282</v>
      </c>
      <c r="C214" s="234">
        <v>48</v>
      </c>
      <c r="D214" s="234">
        <v>48</v>
      </c>
      <c r="E214" s="235"/>
    </row>
    <row r="215" s="239" customFormat="1" customHeight="1" spans="1:5">
      <c r="A215" s="233">
        <v>20138</v>
      </c>
      <c r="B215" s="233" t="s">
        <v>283</v>
      </c>
      <c r="C215" s="234">
        <f>SUM(C216:C229)</f>
        <v>3479</v>
      </c>
      <c r="D215" s="234">
        <f>SUM(D216:D229)</f>
        <v>3479</v>
      </c>
      <c r="E215" s="235"/>
    </row>
    <row r="216" s="239" customFormat="1" customHeight="1" spans="1:5">
      <c r="A216" s="233">
        <v>2013801</v>
      </c>
      <c r="B216" s="233" t="s">
        <v>169</v>
      </c>
      <c r="C216" s="234">
        <v>1715</v>
      </c>
      <c r="D216" s="234">
        <v>1715</v>
      </c>
      <c r="E216" s="235"/>
    </row>
    <row r="217" s="239" customFormat="1" customHeight="1" spans="1:5">
      <c r="A217" s="233">
        <v>2013802</v>
      </c>
      <c r="B217" s="233" t="s">
        <v>170</v>
      </c>
      <c r="C217" s="234">
        <v>860</v>
      </c>
      <c r="D217" s="234">
        <v>860</v>
      </c>
      <c r="E217" s="235"/>
    </row>
    <row r="218" s="239" customFormat="1" customHeight="1" spans="1:5">
      <c r="A218" s="233">
        <v>2013803</v>
      </c>
      <c r="B218" s="233" t="s">
        <v>171</v>
      </c>
      <c r="C218" s="234">
        <v>0</v>
      </c>
      <c r="D218" s="234">
        <v>0</v>
      </c>
      <c r="E218" s="235"/>
    </row>
    <row r="219" s="239" customFormat="1" customHeight="1" spans="1:5">
      <c r="A219" s="233">
        <v>2013804</v>
      </c>
      <c r="B219" s="233" t="s">
        <v>284</v>
      </c>
      <c r="C219" s="234">
        <v>25</v>
      </c>
      <c r="D219" s="234">
        <v>25</v>
      </c>
      <c r="E219" s="235"/>
    </row>
    <row r="220" s="239" customFormat="1" customHeight="1" spans="1:5">
      <c r="A220" s="233">
        <v>2013805</v>
      </c>
      <c r="B220" s="233" t="s">
        <v>285</v>
      </c>
      <c r="C220" s="234">
        <v>0</v>
      </c>
      <c r="D220" s="234">
        <v>0</v>
      </c>
      <c r="E220" s="235"/>
    </row>
    <row r="221" s="239" customFormat="1" customHeight="1" spans="1:5">
      <c r="A221" s="233">
        <v>2013808</v>
      </c>
      <c r="B221" s="233" t="s">
        <v>210</v>
      </c>
      <c r="C221" s="234">
        <v>0</v>
      </c>
      <c r="D221" s="234">
        <v>0</v>
      </c>
      <c r="E221" s="235"/>
    </row>
    <row r="222" s="239" customFormat="1" customHeight="1" spans="1:5">
      <c r="A222" s="233">
        <v>2013810</v>
      </c>
      <c r="B222" s="233" t="s">
        <v>286</v>
      </c>
      <c r="C222" s="234">
        <v>69</v>
      </c>
      <c r="D222" s="234">
        <v>69</v>
      </c>
      <c r="E222" s="235"/>
    </row>
    <row r="223" s="239" customFormat="1" customHeight="1" spans="1:5">
      <c r="A223" s="233">
        <v>2013812</v>
      </c>
      <c r="B223" s="233" t="s">
        <v>287</v>
      </c>
      <c r="C223" s="234">
        <v>34</v>
      </c>
      <c r="D223" s="234">
        <v>34</v>
      </c>
      <c r="E223" s="235"/>
    </row>
    <row r="224" s="239" customFormat="1" customHeight="1" spans="1:5">
      <c r="A224" s="233">
        <v>2013813</v>
      </c>
      <c r="B224" s="233" t="s">
        <v>288</v>
      </c>
      <c r="C224" s="234">
        <v>0</v>
      </c>
      <c r="D224" s="234">
        <v>0</v>
      </c>
      <c r="E224" s="235"/>
    </row>
    <row r="225" s="239" customFormat="1" customHeight="1" spans="1:5">
      <c r="A225" s="233">
        <v>2013814</v>
      </c>
      <c r="B225" s="233" t="s">
        <v>289</v>
      </c>
      <c r="C225" s="234">
        <v>0</v>
      </c>
      <c r="D225" s="234">
        <v>0</v>
      </c>
      <c r="E225" s="235"/>
    </row>
    <row r="226" s="239" customFormat="1" customHeight="1" spans="1:5">
      <c r="A226" s="233">
        <v>2013815</v>
      </c>
      <c r="B226" s="233" t="s">
        <v>290</v>
      </c>
      <c r="C226" s="234">
        <v>9</v>
      </c>
      <c r="D226" s="234">
        <v>9</v>
      </c>
      <c r="E226" s="235"/>
    </row>
    <row r="227" s="239" customFormat="1" customHeight="1" spans="1:5">
      <c r="A227" s="233">
        <v>2013816</v>
      </c>
      <c r="B227" s="233" t="s">
        <v>291</v>
      </c>
      <c r="C227" s="234">
        <v>31</v>
      </c>
      <c r="D227" s="234">
        <v>31</v>
      </c>
      <c r="E227" s="235"/>
    </row>
    <row r="228" s="239" customFormat="1" customHeight="1" spans="1:5">
      <c r="A228" s="233">
        <v>2013850</v>
      </c>
      <c r="B228" s="233" t="s">
        <v>178</v>
      </c>
      <c r="C228" s="234">
        <v>0</v>
      </c>
      <c r="D228" s="234">
        <v>0</v>
      </c>
      <c r="E228" s="235"/>
    </row>
    <row r="229" s="238" customFormat="1" customHeight="1" spans="1:5">
      <c r="A229" s="233">
        <v>2013899</v>
      </c>
      <c r="B229" s="233" t="s">
        <v>292</v>
      </c>
      <c r="C229" s="234">
        <v>736</v>
      </c>
      <c r="D229" s="234">
        <v>736</v>
      </c>
      <c r="E229" s="235"/>
    </row>
    <row r="230" s="239" customFormat="1" customHeight="1" spans="1:5">
      <c r="A230" s="233">
        <v>20199</v>
      </c>
      <c r="B230" s="233" t="s">
        <v>293</v>
      </c>
      <c r="C230" s="234">
        <f>SUM(C231:C232)</f>
        <v>681</v>
      </c>
      <c r="D230" s="234">
        <f>SUM(D231:D232)</f>
        <v>681</v>
      </c>
      <c r="E230" s="235"/>
    </row>
    <row r="231" s="239" customFormat="1" customHeight="1" spans="1:5">
      <c r="A231" s="233">
        <v>2019901</v>
      </c>
      <c r="B231" s="233" t="s">
        <v>294</v>
      </c>
      <c r="C231" s="234">
        <v>0</v>
      </c>
      <c r="D231" s="234">
        <v>0</v>
      </c>
      <c r="E231" s="235"/>
    </row>
    <row r="232" s="239" customFormat="1" customHeight="1" spans="1:5">
      <c r="A232" s="233">
        <v>2019999</v>
      </c>
      <c r="B232" s="233" t="s">
        <v>295</v>
      </c>
      <c r="C232" s="234">
        <v>681</v>
      </c>
      <c r="D232" s="234">
        <v>681</v>
      </c>
      <c r="E232" s="235"/>
    </row>
    <row r="233" s="238" customFormat="1" customHeight="1" spans="1:5">
      <c r="A233" s="233">
        <v>202</v>
      </c>
      <c r="B233" s="233" t="s">
        <v>296</v>
      </c>
      <c r="C233" s="234">
        <f>SUM(C234,C241,C244,C247,C253,C258,C260,C265,C271)</f>
        <v>0</v>
      </c>
      <c r="D233" s="234">
        <f>SUM(D234,D241,D244,D247,D253,D258,D260,D265,D271)</f>
        <v>0</v>
      </c>
      <c r="E233" s="235"/>
    </row>
    <row r="234" s="238" customFormat="1" customHeight="1" spans="1:5">
      <c r="A234" s="233">
        <v>20201</v>
      </c>
      <c r="B234" s="233" t="s">
        <v>297</v>
      </c>
      <c r="C234" s="234">
        <f>SUM(C235:C240)</f>
        <v>0</v>
      </c>
      <c r="D234" s="234">
        <f>SUM(D235:D240)</f>
        <v>0</v>
      </c>
      <c r="E234" s="235"/>
    </row>
    <row r="235" s="238" customFormat="1" customHeight="1" spans="1:5">
      <c r="A235" s="233">
        <v>2020101</v>
      </c>
      <c r="B235" s="233" t="s">
        <v>169</v>
      </c>
      <c r="C235" s="234">
        <v>0</v>
      </c>
      <c r="D235" s="234">
        <v>0</v>
      </c>
      <c r="E235" s="235"/>
    </row>
    <row r="236" s="239" customFormat="1" customHeight="1" spans="1:5">
      <c r="A236" s="233">
        <v>2020102</v>
      </c>
      <c r="B236" s="233" t="s">
        <v>170</v>
      </c>
      <c r="C236" s="234">
        <v>0</v>
      </c>
      <c r="D236" s="234">
        <v>0</v>
      </c>
      <c r="E236" s="235"/>
    </row>
    <row r="237" s="238" customFormat="1" customHeight="1" spans="1:5">
      <c r="A237" s="233">
        <v>2020103</v>
      </c>
      <c r="B237" s="233" t="s">
        <v>171</v>
      </c>
      <c r="C237" s="234">
        <v>0</v>
      </c>
      <c r="D237" s="234">
        <v>0</v>
      </c>
      <c r="E237" s="235"/>
    </row>
    <row r="238" s="239" customFormat="1" customHeight="1" spans="1:5">
      <c r="A238" s="233">
        <v>2020104</v>
      </c>
      <c r="B238" s="233" t="s">
        <v>264</v>
      </c>
      <c r="C238" s="234">
        <v>0</v>
      </c>
      <c r="D238" s="234">
        <v>0</v>
      </c>
      <c r="E238" s="235"/>
    </row>
    <row r="239" s="239" customFormat="1" customHeight="1" spans="1:5">
      <c r="A239" s="233">
        <v>2020150</v>
      </c>
      <c r="B239" s="233" t="s">
        <v>178</v>
      </c>
      <c r="C239" s="234">
        <v>0</v>
      </c>
      <c r="D239" s="234">
        <v>0</v>
      </c>
      <c r="E239" s="235"/>
    </row>
    <row r="240" s="239" customFormat="1" customHeight="1" spans="1:5">
      <c r="A240" s="233">
        <v>2020199</v>
      </c>
      <c r="B240" s="233" t="s">
        <v>298</v>
      </c>
      <c r="C240" s="234">
        <v>0</v>
      </c>
      <c r="D240" s="234">
        <v>0</v>
      </c>
      <c r="E240" s="235"/>
    </row>
    <row r="241" s="239" customFormat="1" customHeight="1" spans="1:5">
      <c r="A241" s="233">
        <v>20202</v>
      </c>
      <c r="B241" s="233" t="s">
        <v>299</v>
      </c>
      <c r="C241" s="234">
        <f>SUM(C242:C243)</f>
        <v>0</v>
      </c>
      <c r="D241" s="234">
        <f>SUM(D242:D243)</f>
        <v>0</v>
      </c>
      <c r="E241" s="235"/>
    </row>
    <row r="242" s="239" customFormat="1" customHeight="1" spans="1:5">
      <c r="A242" s="233">
        <v>2020201</v>
      </c>
      <c r="B242" s="233" t="s">
        <v>300</v>
      </c>
      <c r="C242" s="234">
        <v>0</v>
      </c>
      <c r="D242" s="234">
        <v>0</v>
      </c>
      <c r="E242" s="235"/>
    </row>
    <row r="243" s="239" customFormat="1" customHeight="1" spans="1:5">
      <c r="A243" s="233">
        <v>2020202</v>
      </c>
      <c r="B243" s="233" t="s">
        <v>301</v>
      </c>
      <c r="C243" s="234">
        <v>0</v>
      </c>
      <c r="D243" s="234">
        <v>0</v>
      </c>
      <c r="E243" s="235"/>
    </row>
    <row r="244" s="239" customFormat="1" customHeight="1" spans="1:5">
      <c r="A244" s="233">
        <v>20203</v>
      </c>
      <c r="B244" s="233" t="s">
        <v>302</v>
      </c>
      <c r="C244" s="234">
        <f>SUM(C245:C246)</f>
        <v>0</v>
      </c>
      <c r="D244" s="234">
        <f>SUM(D245:D246)</f>
        <v>0</v>
      </c>
      <c r="E244" s="235"/>
    </row>
    <row r="245" s="238" customFormat="1" customHeight="1" spans="1:5">
      <c r="A245" s="233">
        <v>2020304</v>
      </c>
      <c r="B245" s="233" t="s">
        <v>303</v>
      </c>
      <c r="C245" s="234">
        <v>0</v>
      </c>
      <c r="D245" s="234">
        <v>0</v>
      </c>
      <c r="E245" s="235"/>
    </row>
    <row r="246" s="239" customFormat="1" customHeight="1" spans="1:5">
      <c r="A246" s="233">
        <v>2020306</v>
      </c>
      <c r="B246" s="233" t="s">
        <v>304</v>
      </c>
      <c r="C246" s="234">
        <v>0</v>
      </c>
      <c r="D246" s="234">
        <v>0</v>
      </c>
      <c r="E246" s="235"/>
    </row>
    <row r="247" s="224" customFormat="1" customHeight="1" spans="1:5">
      <c r="A247" s="233">
        <v>20204</v>
      </c>
      <c r="B247" s="233" t="s">
        <v>305</v>
      </c>
      <c r="C247" s="234">
        <f>SUM(C248:C252)</f>
        <v>0</v>
      </c>
      <c r="D247" s="234">
        <f>SUM(D248:D252)</f>
        <v>0</v>
      </c>
      <c r="E247" s="235"/>
    </row>
    <row r="248" s="238" customFormat="1" customHeight="1" spans="1:5">
      <c r="A248" s="233">
        <v>2020401</v>
      </c>
      <c r="B248" s="233" t="s">
        <v>306</v>
      </c>
      <c r="C248" s="234">
        <v>0</v>
      </c>
      <c r="D248" s="234">
        <v>0</v>
      </c>
      <c r="E248" s="235"/>
    </row>
    <row r="249" s="239" customFormat="1" customHeight="1" spans="1:5">
      <c r="A249" s="233">
        <v>2020402</v>
      </c>
      <c r="B249" s="233" t="s">
        <v>307</v>
      </c>
      <c r="C249" s="234">
        <v>0</v>
      </c>
      <c r="D249" s="234">
        <v>0</v>
      </c>
      <c r="E249" s="235"/>
    </row>
    <row r="250" s="239" customFormat="1" customHeight="1" spans="1:5">
      <c r="A250" s="233">
        <v>2020403</v>
      </c>
      <c r="B250" s="233" t="s">
        <v>308</v>
      </c>
      <c r="C250" s="234">
        <v>0</v>
      </c>
      <c r="D250" s="234">
        <v>0</v>
      </c>
      <c r="E250" s="235"/>
    </row>
    <row r="251" s="238" customFormat="1" customHeight="1" spans="1:5">
      <c r="A251" s="233">
        <v>2020404</v>
      </c>
      <c r="B251" s="233" t="s">
        <v>309</v>
      </c>
      <c r="C251" s="234">
        <v>0</v>
      </c>
      <c r="D251" s="234">
        <v>0</v>
      </c>
      <c r="E251" s="235"/>
    </row>
    <row r="252" s="239" customFormat="1" customHeight="1" spans="1:5">
      <c r="A252" s="233">
        <v>2020499</v>
      </c>
      <c r="B252" s="233" t="s">
        <v>310</v>
      </c>
      <c r="C252" s="234">
        <v>0</v>
      </c>
      <c r="D252" s="234">
        <v>0</v>
      </c>
      <c r="E252" s="235"/>
    </row>
    <row r="253" s="239" customFormat="1" customHeight="1" spans="1:5">
      <c r="A253" s="233">
        <v>20205</v>
      </c>
      <c r="B253" s="233" t="s">
        <v>311</v>
      </c>
      <c r="C253" s="234">
        <f>SUM(C254:C257)</f>
        <v>0</v>
      </c>
      <c r="D253" s="234">
        <f>SUM(D254:D257)</f>
        <v>0</v>
      </c>
      <c r="E253" s="235"/>
    </row>
    <row r="254" s="239" customFormat="1" customHeight="1" spans="1:5">
      <c r="A254" s="233">
        <v>2020503</v>
      </c>
      <c r="B254" s="233" t="s">
        <v>312</v>
      </c>
      <c r="C254" s="234">
        <v>0</v>
      </c>
      <c r="D254" s="234">
        <v>0</v>
      </c>
      <c r="E254" s="235"/>
    </row>
    <row r="255" s="239" customFormat="1" customHeight="1" spans="1:5">
      <c r="A255" s="233">
        <v>2020504</v>
      </c>
      <c r="B255" s="233" t="s">
        <v>313</v>
      </c>
      <c r="C255" s="234">
        <v>0</v>
      </c>
      <c r="D255" s="234">
        <v>0</v>
      </c>
      <c r="E255" s="235"/>
    </row>
    <row r="256" s="239" customFormat="1" customHeight="1" spans="1:5">
      <c r="A256" s="233">
        <v>2020505</v>
      </c>
      <c r="B256" s="233" t="s">
        <v>314</v>
      </c>
      <c r="C256" s="234">
        <v>0</v>
      </c>
      <c r="D256" s="234">
        <v>0</v>
      </c>
      <c r="E256" s="235"/>
    </row>
    <row r="257" s="239" customFormat="1" customHeight="1" spans="1:5">
      <c r="A257" s="233">
        <v>2020599</v>
      </c>
      <c r="B257" s="233" t="s">
        <v>315</v>
      </c>
      <c r="C257" s="234">
        <v>0</v>
      </c>
      <c r="D257" s="234">
        <v>0</v>
      </c>
      <c r="E257" s="235"/>
    </row>
    <row r="258" s="239" customFormat="1" customHeight="1" spans="1:5">
      <c r="A258" s="233">
        <v>20206</v>
      </c>
      <c r="B258" s="233" t="s">
        <v>316</v>
      </c>
      <c r="C258" s="234">
        <f>C259</f>
        <v>0</v>
      </c>
      <c r="D258" s="234">
        <f>D259</f>
        <v>0</v>
      </c>
      <c r="E258" s="235"/>
    </row>
    <row r="259" s="239" customFormat="1" customHeight="1" spans="1:5">
      <c r="A259" s="233">
        <v>2020601</v>
      </c>
      <c r="B259" s="233" t="s">
        <v>317</v>
      </c>
      <c r="C259" s="234">
        <v>0</v>
      </c>
      <c r="D259" s="234">
        <v>0</v>
      </c>
      <c r="E259" s="235"/>
    </row>
    <row r="260" s="239" customFormat="1" customHeight="1" spans="1:5">
      <c r="A260" s="233">
        <v>20207</v>
      </c>
      <c r="B260" s="233" t="s">
        <v>318</v>
      </c>
      <c r="C260" s="234">
        <f>SUM(C261:C264)</f>
        <v>0</v>
      </c>
      <c r="D260" s="234">
        <f>SUM(D261:D264)</f>
        <v>0</v>
      </c>
      <c r="E260" s="235"/>
    </row>
    <row r="261" s="239" customFormat="1" customHeight="1" spans="1:5">
      <c r="A261" s="233">
        <v>2020701</v>
      </c>
      <c r="B261" s="233" t="s">
        <v>319</v>
      </c>
      <c r="C261" s="234">
        <v>0</v>
      </c>
      <c r="D261" s="234">
        <v>0</v>
      </c>
      <c r="E261" s="235"/>
    </row>
    <row r="262" s="238" customFormat="1" customHeight="1" spans="1:5">
      <c r="A262" s="233">
        <v>2020702</v>
      </c>
      <c r="B262" s="233" t="s">
        <v>320</v>
      </c>
      <c r="C262" s="234">
        <v>0</v>
      </c>
      <c r="D262" s="234">
        <v>0</v>
      </c>
      <c r="E262" s="235"/>
    </row>
    <row r="263" s="239" customFormat="1" customHeight="1" spans="1:5">
      <c r="A263" s="233">
        <v>2020703</v>
      </c>
      <c r="B263" s="233" t="s">
        <v>321</v>
      </c>
      <c r="C263" s="234">
        <v>0</v>
      </c>
      <c r="D263" s="234">
        <v>0</v>
      </c>
      <c r="E263" s="235"/>
    </row>
    <row r="264" s="239" customFormat="1" customHeight="1" spans="1:5">
      <c r="A264" s="233">
        <v>2020799</v>
      </c>
      <c r="B264" s="233" t="s">
        <v>322</v>
      </c>
      <c r="C264" s="234">
        <v>0</v>
      </c>
      <c r="D264" s="234">
        <v>0</v>
      </c>
      <c r="E264" s="235"/>
    </row>
    <row r="265" s="239" customFormat="1" customHeight="1" spans="1:5">
      <c r="A265" s="233">
        <v>20208</v>
      </c>
      <c r="B265" s="233" t="s">
        <v>323</v>
      </c>
      <c r="C265" s="234">
        <f>SUM(C266:C270)</f>
        <v>0</v>
      </c>
      <c r="D265" s="234">
        <f>SUM(D266:D270)</f>
        <v>0</v>
      </c>
      <c r="E265" s="235"/>
    </row>
    <row r="266" s="239" customFormat="1" customHeight="1" spans="1:5">
      <c r="A266" s="233">
        <v>2020801</v>
      </c>
      <c r="B266" s="233" t="s">
        <v>169</v>
      </c>
      <c r="C266" s="234">
        <v>0</v>
      </c>
      <c r="D266" s="234">
        <v>0</v>
      </c>
      <c r="E266" s="235"/>
    </row>
    <row r="267" s="239" customFormat="1" customHeight="1" spans="1:5">
      <c r="A267" s="233">
        <v>2020802</v>
      </c>
      <c r="B267" s="233" t="s">
        <v>170</v>
      </c>
      <c r="C267" s="234">
        <v>0</v>
      </c>
      <c r="D267" s="234">
        <v>0</v>
      </c>
      <c r="E267" s="235"/>
    </row>
    <row r="268" s="239" customFormat="1" customHeight="1" spans="1:5">
      <c r="A268" s="233">
        <v>2020803</v>
      </c>
      <c r="B268" s="233" t="s">
        <v>171</v>
      </c>
      <c r="C268" s="234">
        <v>0</v>
      </c>
      <c r="D268" s="234">
        <v>0</v>
      </c>
      <c r="E268" s="235"/>
    </row>
    <row r="269" s="238" customFormat="1" customHeight="1" spans="1:5">
      <c r="A269" s="233">
        <v>2020850</v>
      </c>
      <c r="B269" s="233" t="s">
        <v>178</v>
      </c>
      <c r="C269" s="234">
        <v>0</v>
      </c>
      <c r="D269" s="234">
        <v>0</v>
      </c>
      <c r="E269" s="235"/>
    </row>
    <row r="270" s="239" customFormat="1" customHeight="1" spans="1:5">
      <c r="A270" s="233">
        <v>2020899</v>
      </c>
      <c r="B270" s="233" t="s">
        <v>324</v>
      </c>
      <c r="C270" s="234">
        <v>0</v>
      </c>
      <c r="D270" s="234">
        <v>0</v>
      </c>
      <c r="E270" s="235"/>
    </row>
    <row r="271" s="239" customFormat="1" customHeight="1" spans="1:5">
      <c r="A271" s="233">
        <v>20299</v>
      </c>
      <c r="B271" s="233" t="s">
        <v>325</v>
      </c>
      <c r="C271" s="234">
        <f>C272</f>
        <v>0</v>
      </c>
      <c r="D271" s="234">
        <f>D272</f>
        <v>0</v>
      </c>
      <c r="E271" s="235"/>
    </row>
    <row r="272" s="239" customFormat="1" customHeight="1" spans="1:5">
      <c r="A272" s="233">
        <v>2029999</v>
      </c>
      <c r="B272" s="233" t="s">
        <v>326</v>
      </c>
      <c r="C272" s="234">
        <v>0</v>
      </c>
      <c r="D272" s="234">
        <v>0</v>
      </c>
      <c r="E272" s="235"/>
    </row>
    <row r="273" s="239" customFormat="1" customHeight="1" spans="1:5">
      <c r="A273" s="233">
        <v>203</v>
      </c>
      <c r="B273" s="233" t="s">
        <v>327</v>
      </c>
      <c r="C273" s="234">
        <f>SUM(C274,C278,C280,C282,C290)</f>
        <v>316</v>
      </c>
      <c r="D273" s="234">
        <f>SUM(D274,D278,D280,D282,D290)</f>
        <v>301</v>
      </c>
      <c r="E273" s="235"/>
    </row>
    <row r="274" s="239" customFormat="1" customHeight="1" spans="1:5">
      <c r="A274" s="233">
        <v>20301</v>
      </c>
      <c r="B274" s="233" t="s">
        <v>328</v>
      </c>
      <c r="C274" s="234">
        <f>SUM(C275:C277)</f>
        <v>0</v>
      </c>
      <c r="D274" s="234">
        <f>SUM(D275:D277)</f>
        <v>0</v>
      </c>
      <c r="E274" s="235"/>
    </row>
    <row r="275" s="239" customFormat="1" customHeight="1" spans="1:5">
      <c r="A275" s="233">
        <v>2030101</v>
      </c>
      <c r="B275" s="233" t="s">
        <v>329</v>
      </c>
      <c r="C275" s="234">
        <v>0</v>
      </c>
      <c r="D275" s="234">
        <v>0</v>
      </c>
      <c r="E275" s="235"/>
    </row>
    <row r="276" s="239" customFormat="1" customHeight="1" spans="1:5">
      <c r="A276" s="233">
        <v>2030102</v>
      </c>
      <c r="B276" s="233" t="s">
        <v>330</v>
      </c>
      <c r="C276" s="234">
        <v>0</v>
      </c>
      <c r="D276" s="234">
        <v>0</v>
      </c>
      <c r="E276" s="235"/>
    </row>
    <row r="277" s="238" customFormat="1" customHeight="1" spans="1:5">
      <c r="A277" s="233">
        <v>2030199</v>
      </c>
      <c r="B277" s="233" t="s">
        <v>331</v>
      </c>
      <c r="C277" s="234">
        <v>0</v>
      </c>
      <c r="D277" s="234">
        <v>0</v>
      </c>
      <c r="E277" s="235"/>
    </row>
    <row r="278" s="239" customFormat="1" customHeight="1" spans="1:5">
      <c r="A278" s="233">
        <v>20304</v>
      </c>
      <c r="B278" s="233" t="s">
        <v>332</v>
      </c>
      <c r="C278" s="234">
        <f>C279</f>
        <v>0</v>
      </c>
      <c r="D278" s="234">
        <f>D279</f>
        <v>0</v>
      </c>
      <c r="E278" s="235"/>
    </row>
    <row r="279" s="239" customFormat="1" customHeight="1" spans="1:5">
      <c r="A279" s="233">
        <v>2030401</v>
      </c>
      <c r="B279" s="233" t="s">
        <v>333</v>
      </c>
      <c r="C279" s="234">
        <v>0</v>
      </c>
      <c r="D279" s="234">
        <v>0</v>
      </c>
      <c r="E279" s="235"/>
    </row>
    <row r="280" s="239" customFormat="1" customHeight="1" spans="1:5">
      <c r="A280" s="233">
        <v>20305</v>
      </c>
      <c r="B280" s="233" t="s">
        <v>334</v>
      </c>
      <c r="C280" s="234">
        <f>C281</f>
        <v>0</v>
      </c>
      <c r="D280" s="234">
        <f>D281</f>
        <v>0</v>
      </c>
      <c r="E280" s="235"/>
    </row>
    <row r="281" s="239" customFormat="1" customHeight="1" spans="1:5">
      <c r="A281" s="233">
        <v>2030501</v>
      </c>
      <c r="B281" s="233" t="s">
        <v>335</v>
      </c>
      <c r="C281" s="234">
        <v>0</v>
      </c>
      <c r="D281" s="234">
        <v>0</v>
      </c>
      <c r="E281" s="235"/>
    </row>
    <row r="282" s="239" customFormat="1" customHeight="1" spans="1:5">
      <c r="A282" s="233">
        <v>20306</v>
      </c>
      <c r="B282" s="233" t="s">
        <v>336</v>
      </c>
      <c r="C282" s="234">
        <f>SUM(C283:C289)</f>
        <v>316</v>
      </c>
      <c r="D282" s="234">
        <f>SUM(D283:D289)</f>
        <v>301</v>
      </c>
      <c r="E282" s="235"/>
    </row>
    <row r="283" s="239" customFormat="1" customHeight="1" spans="1:5">
      <c r="A283" s="233">
        <v>2030601</v>
      </c>
      <c r="B283" s="233" t="s">
        <v>337</v>
      </c>
      <c r="C283" s="234">
        <v>93</v>
      </c>
      <c r="D283" s="234">
        <f>93-15</f>
        <v>78</v>
      </c>
      <c r="E283" s="235"/>
    </row>
    <row r="284" s="239" customFormat="1" customHeight="1" spans="1:5">
      <c r="A284" s="233">
        <v>2030602</v>
      </c>
      <c r="B284" s="233" t="s">
        <v>338</v>
      </c>
      <c r="C284" s="234">
        <v>0</v>
      </c>
      <c r="D284" s="234">
        <v>0</v>
      </c>
      <c r="E284" s="235"/>
    </row>
    <row r="285" s="239" customFormat="1" customHeight="1" spans="1:5">
      <c r="A285" s="233">
        <v>2030603</v>
      </c>
      <c r="B285" s="233" t="s">
        <v>339</v>
      </c>
      <c r="C285" s="234">
        <v>3</v>
      </c>
      <c r="D285" s="234">
        <v>3</v>
      </c>
      <c r="E285" s="235"/>
    </row>
    <row r="286" s="238" customFormat="1" customHeight="1" spans="1:5">
      <c r="A286" s="233">
        <v>2030604</v>
      </c>
      <c r="B286" s="233" t="s">
        <v>340</v>
      </c>
      <c r="C286" s="234">
        <v>0</v>
      </c>
      <c r="D286" s="234">
        <v>0</v>
      </c>
      <c r="E286" s="235"/>
    </row>
    <row r="287" s="239" customFormat="1" customHeight="1" spans="1:5">
      <c r="A287" s="233">
        <v>2030607</v>
      </c>
      <c r="B287" s="233" t="s">
        <v>341</v>
      </c>
      <c r="C287" s="234">
        <v>0</v>
      </c>
      <c r="D287" s="234">
        <v>0</v>
      </c>
      <c r="E287" s="235"/>
    </row>
    <row r="288" s="239" customFormat="1" customHeight="1" spans="1:5">
      <c r="A288" s="233">
        <v>2030608</v>
      </c>
      <c r="B288" s="233" t="s">
        <v>342</v>
      </c>
      <c r="C288" s="234">
        <v>0</v>
      </c>
      <c r="D288" s="234">
        <v>0</v>
      </c>
      <c r="E288" s="235"/>
    </row>
    <row r="289" s="239" customFormat="1" customHeight="1" spans="1:5">
      <c r="A289" s="233">
        <v>2030699</v>
      </c>
      <c r="B289" s="233" t="s">
        <v>343</v>
      </c>
      <c r="C289" s="234">
        <v>220</v>
      </c>
      <c r="D289" s="234">
        <v>220</v>
      </c>
      <c r="E289" s="235"/>
    </row>
    <row r="290" s="239" customFormat="1" customHeight="1" spans="1:5">
      <c r="A290" s="233">
        <v>20399</v>
      </c>
      <c r="B290" s="233" t="s">
        <v>344</v>
      </c>
      <c r="C290" s="234">
        <f>C291</f>
        <v>0</v>
      </c>
      <c r="D290" s="234">
        <f>D291</f>
        <v>0</v>
      </c>
      <c r="E290" s="235"/>
    </row>
    <row r="291" s="239" customFormat="1" customHeight="1" spans="1:5">
      <c r="A291" s="233">
        <v>2039999</v>
      </c>
      <c r="B291" s="233" t="s">
        <v>345</v>
      </c>
      <c r="C291" s="234">
        <v>0</v>
      </c>
      <c r="D291" s="234">
        <v>0</v>
      </c>
      <c r="E291" s="235"/>
    </row>
    <row r="292" s="239" customFormat="1" customHeight="1" spans="1:5">
      <c r="A292" s="233">
        <v>204</v>
      </c>
      <c r="B292" s="233" t="s">
        <v>346</v>
      </c>
      <c r="C292" s="234">
        <f>SUM(C293,C296,C307,C314,C322,C331,C345,C355,C365,C373,C379)</f>
        <v>19782</v>
      </c>
      <c r="D292" s="234">
        <f>SUM(D293,D296,D307,D314,D322,D331,D345,D355,D365,D373,D379)</f>
        <v>8440</v>
      </c>
      <c r="E292" s="235"/>
    </row>
    <row r="293" s="239" customFormat="1" customHeight="1" spans="1:5">
      <c r="A293" s="233">
        <v>20401</v>
      </c>
      <c r="B293" s="233" t="s">
        <v>347</v>
      </c>
      <c r="C293" s="234">
        <f>SUM(C294:C295)</f>
        <v>23</v>
      </c>
      <c r="D293" s="234">
        <f>SUM(D294:D295)</f>
        <v>23</v>
      </c>
      <c r="E293" s="235"/>
    </row>
    <row r="294" s="239" customFormat="1" customHeight="1" spans="1:5">
      <c r="A294" s="233">
        <v>2040101</v>
      </c>
      <c r="B294" s="233" t="s">
        <v>348</v>
      </c>
      <c r="C294" s="234">
        <v>23</v>
      </c>
      <c r="D294" s="234">
        <v>23</v>
      </c>
      <c r="E294" s="235"/>
    </row>
    <row r="295" s="239" customFormat="1" customHeight="1" spans="1:5">
      <c r="A295" s="233">
        <v>2040199</v>
      </c>
      <c r="B295" s="233" t="s">
        <v>349</v>
      </c>
      <c r="C295" s="234">
        <v>0</v>
      </c>
      <c r="D295" s="234">
        <v>0</v>
      </c>
      <c r="E295" s="235"/>
    </row>
    <row r="296" s="239" customFormat="1" customHeight="1" spans="1:5">
      <c r="A296" s="233">
        <v>20402</v>
      </c>
      <c r="B296" s="233" t="s">
        <v>350</v>
      </c>
      <c r="C296" s="234">
        <f>SUM(C297:C306)</f>
        <v>18299</v>
      </c>
      <c r="D296" s="234">
        <f>SUM(D297:D306)</f>
        <v>6957</v>
      </c>
      <c r="E296" s="235"/>
    </row>
    <row r="297" s="239" customFormat="1" customHeight="1" spans="1:5">
      <c r="A297" s="233">
        <v>2040201</v>
      </c>
      <c r="B297" s="233" t="s">
        <v>169</v>
      </c>
      <c r="C297" s="234">
        <v>6821</v>
      </c>
      <c r="D297" s="234">
        <f>6821-(9203-8440)</f>
        <v>6058</v>
      </c>
      <c r="E297" s="235"/>
    </row>
    <row r="298" s="239" customFormat="1" customHeight="1" spans="1:5">
      <c r="A298" s="233">
        <v>2040202</v>
      </c>
      <c r="B298" s="233" t="s">
        <v>170</v>
      </c>
      <c r="C298" s="234">
        <v>1606</v>
      </c>
      <c r="D298" s="234">
        <v>606</v>
      </c>
      <c r="E298" s="235"/>
    </row>
    <row r="299" s="239" customFormat="1" customHeight="1" spans="1:5">
      <c r="A299" s="233">
        <v>2040203</v>
      </c>
      <c r="B299" s="233" t="s">
        <v>171</v>
      </c>
      <c r="C299" s="234">
        <v>0</v>
      </c>
      <c r="D299" s="234">
        <v>0</v>
      </c>
      <c r="E299" s="235"/>
    </row>
    <row r="300" s="238" customFormat="1" customHeight="1" spans="1:5">
      <c r="A300" s="233">
        <v>2040219</v>
      </c>
      <c r="B300" s="233" t="s">
        <v>210</v>
      </c>
      <c r="C300" s="234">
        <v>0</v>
      </c>
      <c r="D300" s="234">
        <v>0</v>
      </c>
      <c r="E300" s="235"/>
    </row>
    <row r="301" s="239" customFormat="1" customHeight="1" spans="1:5">
      <c r="A301" s="233">
        <v>2040220</v>
      </c>
      <c r="B301" s="233" t="s">
        <v>351</v>
      </c>
      <c r="C301" s="234">
        <v>201</v>
      </c>
      <c r="D301" s="234">
        <v>201</v>
      </c>
      <c r="E301" s="235"/>
    </row>
    <row r="302" s="239" customFormat="1" customHeight="1" spans="1:5">
      <c r="A302" s="233">
        <v>2040221</v>
      </c>
      <c r="B302" s="233" t="s">
        <v>352</v>
      </c>
      <c r="C302" s="234">
        <v>8513</v>
      </c>
      <c r="D302" s="234">
        <v>0</v>
      </c>
      <c r="E302" s="235"/>
    </row>
    <row r="303" s="239" customFormat="1" customHeight="1" spans="1:5">
      <c r="A303" s="233">
        <v>2040222</v>
      </c>
      <c r="B303" s="233" t="s">
        <v>353</v>
      </c>
      <c r="C303" s="234">
        <v>92</v>
      </c>
      <c r="D303" s="234">
        <v>92</v>
      </c>
      <c r="E303" s="235"/>
    </row>
    <row r="304" s="239" customFormat="1" customHeight="1" spans="1:5">
      <c r="A304" s="233">
        <v>2040223</v>
      </c>
      <c r="B304" s="233" t="s">
        <v>354</v>
      </c>
      <c r="C304" s="234">
        <v>0</v>
      </c>
      <c r="D304" s="234">
        <v>0</v>
      </c>
      <c r="E304" s="235"/>
    </row>
    <row r="305" s="239" customFormat="1" customHeight="1" spans="1:5">
      <c r="A305" s="233">
        <v>2040250</v>
      </c>
      <c r="B305" s="233" t="s">
        <v>178</v>
      </c>
      <c r="C305" s="234">
        <v>0</v>
      </c>
      <c r="D305" s="234">
        <v>0</v>
      </c>
      <c r="E305" s="235"/>
    </row>
    <row r="306" s="239" customFormat="1" customHeight="1" spans="1:5">
      <c r="A306" s="233">
        <v>2040299</v>
      </c>
      <c r="B306" s="233" t="s">
        <v>355</v>
      </c>
      <c r="C306" s="234">
        <f>1524-458</f>
        <v>1066</v>
      </c>
      <c r="D306" s="234">
        <v>0</v>
      </c>
      <c r="E306" s="235"/>
    </row>
    <row r="307" s="239" customFormat="1" customHeight="1" spans="1:5">
      <c r="A307" s="233">
        <v>20403</v>
      </c>
      <c r="B307" s="233" t="s">
        <v>356</v>
      </c>
      <c r="C307" s="234">
        <f>SUM(C308:C313)</f>
        <v>18</v>
      </c>
      <c r="D307" s="234">
        <f>SUM(D308:D313)</f>
        <v>18</v>
      </c>
      <c r="E307" s="235"/>
    </row>
    <row r="308" s="239" customFormat="1" customHeight="1" spans="1:5">
      <c r="A308" s="233">
        <v>2040301</v>
      </c>
      <c r="B308" s="233" t="s">
        <v>169</v>
      </c>
      <c r="C308" s="234">
        <v>0</v>
      </c>
      <c r="D308" s="234">
        <v>0</v>
      </c>
      <c r="E308" s="235"/>
    </row>
    <row r="309" s="239" customFormat="1" customHeight="1" spans="1:5">
      <c r="A309" s="233">
        <v>2040302</v>
      </c>
      <c r="B309" s="233" t="s">
        <v>170</v>
      </c>
      <c r="C309" s="234">
        <v>18</v>
      </c>
      <c r="D309" s="234">
        <v>18</v>
      </c>
      <c r="E309" s="235"/>
    </row>
    <row r="310" s="238" customFormat="1" customHeight="1" spans="1:5">
      <c r="A310" s="233">
        <v>2040303</v>
      </c>
      <c r="B310" s="233" t="s">
        <v>171</v>
      </c>
      <c r="C310" s="234">
        <v>0</v>
      </c>
      <c r="D310" s="234">
        <v>0</v>
      </c>
      <c r="E310" s="235"/>
    </row>
    <row r="311" s="239" customFormat="1" customHeight="1" spans="1:5">
      <c r="A311" s="233">
        <v>2040304</v>
      </c>
      <c r="B311" s="233" t="s">
        <v>357</v>
      </c>
      <c r="C311" s="234">
        <v>0</v>
      </c>
      <c r="D311" s="234">
        <v>0</v>
      </c>
      <c r="E311" s="235"/>
    </row>
    <row r="312" s="239" customFormat="1" customHeight="1" spans="1:5">
      <c r="A312" s="233">
        <v>2040350</v>
      </c>
      <c r="B312" s="233" t="s">
        <v>178</v>
      </c>
      <c r="C312" s="234">
        <v>0</v>
      </c>
      <c r="D312" s="234">
        <v>0</v>
      </c>
      <c r="E312" s="235"/>
    </row>
    <row r="313" s="239" customFormat="1" customHeight="1" spans="1:5">
      <c r="A313" s="233">
        <v>2040399</v>
      </c>
      <c r="B313" s="233" t="s">
        <v>358</v>
      </c>
      <c r="C313" s="234">
        <v>0</v>
      </c>
      <c r="D313" s="234">
        <v>0</v>
      </c>
      <c r="E313" s="235"/>
    </row>
    <row r="314" s="239" customFormat="1" customHeight="1" spans="1:5">
      <c r="A314" s="233">
        <v>20404</v>
      </c>
      <c r="B314" s="233" t="s">
        <v>359</v>
      </c>
      <c r="C314" s="234">
        <f>SUM(C315:C321)</f>
        <v>85</v>
      </c>
      <c r="D314" s="234">
        <f>SUM(D315:D321)</f>
        <v>85</v>
      </c>
      <c r="E314" s="235"/>
    </row>
    <row r="315" s="239" customFormat="1" customHeight="1" spans="1:5">
      <c r="A315" s="233">
        <v>2040401</v>
      </c>
      <c r="B315" s="233" t="s">
        <v>169</v>
      </c>
      <c r="C315" s="234">
        <v>58</v>
      </c>
      <c r="D315" s="234">
        <v>58</v>
      </c>
      <c r="E315" s="235"/>
    </row>
    <row r="316" s="239" customFormat="1" customHeight="1" spans="1:5">
      <c r="A316" s="233">
        <v>2040402</v>
      </c>
      <c r="B316" s="233" t="s">
        <v>170</v>
      </c>
      <c r="C316" s="234">
        <v>0</v>
      </c>
      <c r="D316" s="234">
        <v>0</v>
      </c>
      <c r="E316" s="235"/>
    </row>
    <row r="317" s="239" customFormat="1" customHeight="1" spans="1:5">
      <c r="A317" s="233">
        <v>2040403</v>
      </c>
      <c r="B317" s="233" t="s">
        <v>171</v>
      </c>
      <c r="C317" s="234">
        <v>0</v>
      </c>
      <c r="D317" s="234">
        <v>0</v>
      </c>
      <c r="E317" s="235"/>
    </row>
    <row r="318" s="239" customFormat="1" customHeight="1" spans="1:5">
      <c r="A318" s="233">
        <v>2040409</v>
      </c>
      <c r="B318" s="233" t="s">
        <v>360</v>
      </c>
      <c r="C318" s="234">
        <v>0</v>
      </c>
      <c r="D318" s="234">
        <v>0</v>
      </c>
      <c r="E318" s="235"/>
    </row>
    <row r="319" s="239" customFormat="1" customHeight="1" spans="1:5">
      <c r="A319" s="233">
        <v>2040410</v>
      </c>
      <c r="B319" s="233" t="s">
        <v>361</v>
      </c>
      <c r="C319" s="234">
        <v>0</v>
      </c>
      <c r="D319" s="234">
        <v>0</v>
      </c>
      <c r="E319" s="235"/>
    </row>
    <row r="320" s="238" customFormat="1" customHeight="1" spans="1:5">
      <c r="A320" s="233">
        <v>2040450</v>
      </c>
      <c r="B320" s="233" t="s">
        <v>178</v>
      </c>
      <c r="C320" s="234">
        <v>0</v>
      </c>
      <c r="D320" s="234">
        <v>0</v>
      </c>
      <c r="E320" s="235"/>
    </row>
    <row r="321" s="239" customFormat="1" customHeight="1" spans="1:5">
      <c r="A321" s="233">
        <v>2040499</v>
      </c>
      <c r="B321" s="233" t="s">
        <v>362</v>
      </c>
      <c r="C321" s="234">
        <v>27</v>
      </c>
      <c r="D321" s="234">
        <v>27</v>
      </c>
      <c r="E321" s="235"/>
    </row>
    <row r="322" s="239" customFormat="1" customHeight="1" spans="1:5">
      <c r="A322" s="233">
        <v>20405</v>
      </c>
      <c r="B322" s="233" t="s">
        <v>363</v>
      </c>
      <c r="C322" s="234">
        <f>SUM(C323:C330)</f>
        <v>173</v>
      </c>
      <c r="D322" s="234">
        <f>SUM(D323:D330)</f>
        <v>173</v>
      </c>
      <c r="E322" s="235"/>
    </row>
    <row r="323" s="239" customFormat="1" customHeight="1" spans="1:5">
      <c r="A323" s="233">
        <v>2040501</v>
      </c>
      <c r="B323" s="233" t="s">
        <v>169</v>
      </c>
      <c r="C323" s="234">
        <v>168</v>
      </c>
      <c r="D323" s="234">
        <v>168</v>
      </c>
      <c r="E323" s="235"/>
    </row>
    <row r="324" s="239" customFormat="1" customHeight="1" spans="1:5">
      <c r="A324" s="233">
        <v>2040502</v>
      </c>
      <c r="B324" s="233" t="s">
        <v>170</v>
      </c>
      <c r="C324" s="234">
        <v>0</v>
      </c>
      <c r="D324" s="234">
        <v>0</v>
      </c>
      <c r="E324" s="235"/>
    </row>
    <row r="325" s="239" customFormat="1" customHeight="1" spans="1:5">
      <c r="A325" s="233">
        <v>2040503</v>
      </c>
      <c r="B325" s="233" t="s">
        <v>171</v>
      </c>
      <c r="C325" s="234">
        <v>0</v>
      </c>
      <c r="D325" s="234">
        <v>0</v>
      </c>
      <c r="E325" s="235"/>
    </row>
    <row r="326" s="239" customFormat="1" customHeight="1" spans="1:5">
      <c r="A326" s="233">
        <v>2040504</v>
      </c>
      <c r="B326" s="233" t="s">
        <v>364</v>
      </c>
      <c r="C326" s="234">
        <v>0</v>
      </c>
      <c r="D326" s="234">
        <v>0</v>
      </c>
      <c r="E326" s="235"/>
    </row>
    <row r="327" s="239" customFormat="1" customHeight="1" spans="1:5">
      <c r="A327" s="233">
        <v>2040505</v>
      </c>
      <c r="B327" s="233" t="s">
        <v>365</v>
      </c>
      <c r="C327" s="234">
        <v>0</v>
      </c>
      <c r="D327" s="234">
        <v>0</v>
      </c>
      <c r="E327" s="235"/>
    </row>
    <row r="328" s="238" customFormat="1" customHeight="1" spans="1:5">
      <c r="A328" s="233">
        <v>2040506</v>
      </c>
      <c r="B328" s="233" t="s">
        <v>366</v>
      </c>
      <c r="C328" s="234">
        <v>0</v>
      </c>
      <c r="D328" s="234">
        <v>0</v>
      </c>
      <c r="E328" s="235"/>
    </row>
    <row r="329" s="239" customFormat="1" customHeight="1" spans="1:5">
      <c r="A329" s="233">
        <v>2040550</v>
      </c>
      <c r="B329" s="233" t="s">
        <v>178</v>
      </c>
      <c r="C329" s="234">
        <v>0</v>
      </c>
      <c r="D329" s="234">
        <v>0</v>
      </c>
      <c r="E329" s="235"/>
    </row>
    <row r="330" s="239" customFormat="1" customHeight="1" spans="1:5">
      <c r="A330" s="233">
        <v>2040599</v>
      </c>
      <c r="B330" s="233" t="s">
        <v>367</v>
      </c>
      <c r="C330" s="234">
        <v>5</v>
      </c>
      <c r="D330" s="234">
        <v>5</v>
      </c>
      <c r="E330" s="235"/>
    </row>
    <row r="331" s="239" customFormat="1" customHeight="1" spans="1:5">
      <c r="A331" s="233">
        <v>20406</v>
      </c>
      <c r="B331" s="233" t="s">
        <v>368</v>
      </c>
      <c r="C331" s="234">
        <f>SUM(C332:C344)</f>
        <v>1106</v>
      </c>
      <c r="D331" s="234">
        <f>SUM(D332:D344)</f>
        <v>1106</v>
      </c>
      <c r="E331" s="235"/>
    </row>
    <row r="332" s="239" customFormat="1" customHeight="1" spans="1:5">
      <c r="A332" s="233">
        <v>2040601</v>
      </c>
      <c r="B332" s="233" t="s">
        <v>169</v>
      </c>
      <c r="C332" s="234">
        <v>753</v>
      </c>
      <c r="D332" s="234">
        <v>753</v>
      </c>
      <c r="E332" s="235"/>
    </row>
    <row r="333" s="239" customFormat="1" customHeight="1" spans="1:5">
      <c r="A333" s="233">
        <v>2040602</v>
      </c>
      <c r="B333" s="233" t="s">
        <v>170</v>
      </c>
      <c r="C333" s="234">
        <v>205</v>
      </c>
      <c r="D333" s="234">
        <v>205</v>
      </c>
      <c r="E333" s="235"/>
    </row>
    <row r="334" s="238" customFormat="1" customHeight="1" spans="1:5">
      <c r="A334" s="233">
        <v>2040603</v>
      </c>
      <c r="B334" s="233" t="s">
        <v>171</v>
      </c>
      <c r="C334" s="234">
        <v>0</v>
      </c>
      <c r="D334" s="234">
        <v>0</v>
      </c>
      <c r="E334" s="235"/>
    </row>
    <row r="335" s="239" customFormat="1" customHeight="1" spans="1:5">
      <c r="A335" s="233">
        <v>2040604</v>
      </c>
      <c r="B335" s="233" t="s">
        <v>369</v>
      </c>
      <c r="C335" s="234">
        <v>45</v>
      </c>
      <c r="D335" s="234">
        <v>45</v>
      </c>
      <c r="E335" s="235"/>
    </row>
    <row r="336" s="239" customFormat="1" customHeight="1" spans="1:5">
      <c r="A336" s="233">
        <v>2040605</v>
      </c>
      <c r="B336" s="233" t="s">
        <v>370</v>
      </c>
      <c r="C336" s="234">
        <v>0</v>
      </c>
      <c r="D336" s="234">
        <v>0</v>
      </c>
      <c r="E336" s="235"/>
    </row>
    <row r="337" s="224" customFormat="1" customHeight="1" spans="1:5">
      <c r="A337" s="233">
        <v>2040606</v>
      </c>
      <c r="B337" s="233" t="s">
        <v>371</v>
      </c>
      <c r="C337" s="234">
        <v>0</v>
      </c>
      <c r="D337" s="234">
        <v>0</v>
      </c>
      <c r="E337" s="235"/>
    </row>
    <row r="338" s="238" customFormat="1" customHeight="1" spans="1:5">
      <c r="A338" s="233">
        <v>2040607</v>
      </c>
      <c r="B338" s="233" t="s">
        <v>372</v>
      </c>
      <c r="C338" s="234">
        <v>27</v>
      </c>
      <c r="D338" s="234">
        <v>27</v>
      </c>
      <c r="E338" s="235"/>
    </row>
    <row r="339" s="239" customFormat="1" customHeight="1" spans="1:5">
      <c r="A339" s="233">
        <v>2040608</v>
      </c>
      <c r="B339" s="233" t="s">
        <v>373</v>
      </c>
      <c r="C339" s="234">
        <v>0</v>
      </c>
      <c r="D339" s="234">
        <v>0</v>
      </c>
      <c r="E339" s="235"/>
    </row>
    <row r="340" s="239" customFormat="1" customHeight="1" spans="1:5">
      <c r="A340" s="233">
        <v>2040610</v>
      </c>
      <c r="B340" s="233" t="s">
        <v>374</v>
      </c>
      <c r="C340" s="234">
        <v>0</v>
      </c>
      <c r="D340" s="234">
        <v>0</v>
      </c>
      <c r="E340" s="235"/>
    </row>
    <row r="341" s="239" customFormat="1" customHeight="1" spans="1:5">
      <c r="A341" s="233">
        <v>2040612</v>
      </c>
      <c r="B341" s="233" t="s">
        <v>375</v>
      </c>
      <c r="C341" s="234">
        <v>10</v>
      </c>
      <c r="D341" s="234">
        <v>10</v>
      </c>
      <c r="E341" s="235"/>
    </row>
    <row r="342" s="239" customFormat="1" customHeight="1" spans="1:5">
      <c r="A342" s="233">
        <v>2040613</v>
      </c>
      <c r="B342" s="233" t="s">
        <v>210</v>
      </c>
      <c r="C342" s="234">
        <v>0</v>
      </c>
      <c r="D342" s="234">
        <v>0</v>
      </c>
      <c r="E342" s="235"/>
    </row>
    <row r="343" s="238" customFormat="1" customHeight="1" spans="1:5">
      <c r="A343" s="233">
        <v>2040650</v>
      </c>
      <c r="B343" s="233" t="s">
        <v>178</v>
      </c>
      <c r="C343" s="234">
        <v>0</v>
      </c>
      <c r="D343" s="234">
        <v>0</v>
      </c>
      <c r="E343" s="235"/>
    </row>
    <row r="344" s="239" customFormat="1" customHeight="1" spans="1:5">
      <c r="A344" s="233">
        <v>2040699</v>
      </c>
      <c r="B344" s="233" t="s">
        <v>376</v>
      </c>
      <c r="C344" s="234">
        <v>66</v>
      </c>
      <c r="D344" s="234">
        <v>66</v>
      </c>
      <c r="E344" s="235"/>
    </row>
    <row r="345" s="239" customFormat="1" customHeight="1" spans="1:5">
      <c r="A345" s="233">
        <v>20407</v>
      </c>
      <c r="B345" s="233" t="s">
        <v>377</v>
      </c>
      <c r="C345" s="234">
        <f>SUM(C346:C354)</f>
        <v>0</v>
      </c>
      <c r="D345" s="234">
        <f>SUM(D346:D354)</f>
        <v>0</v>
      </c>
      <c r="E345" s="235"/>
    </row>
    <row r="346" s="239" customFormat="1" customHeight="1" spans="1:5">
      <c r="A346" s="233">
        <v>2040701</v>
      </c>
      <c r="B346" s="233" t="s">
        <v>169</v>
      </c>
      <c r="C346" s="234">
        <v>0</v>
      </c>
      <c r="D346" s="234">
        <v>0</v>
      </c>
      <c r="E346" s="235"/>
    </row>
    <row r="347" s="239" customFormat="1" customHeight="1" spans="1:5">
      <c r="A347" s="233">
        <v>2040702</v>
      </c>
      <c r="B347" s="233" t="s">
        <v>170</v>
      </c>
      <c r="C347" s="234">
        <v>0</v>
      </c>
      <c r="D347" s="234">
        <v>0</v>
      </c>
      <c r="E347" s="235"/>
    </row>
    <row r="348" s="239" customFormat="1" customHeight="1" spans="1:5">
      <c r="A348" s="233">
        <v>2040703</v>
      </c>
      <c r="B348" s="233" t="s">
        <v>171</v>
      </c>
      <c r="C348" s="234">
        <v>0</v>
      </c>
      <c r="D348" s="234">
        <v>0</v>
      </c>
      <c r="E348" s="235"/>
    </row>
    <row r="349" s="239" customFormat="1" customHeight="1" spans="1:5">
      <c r="A349" s="233">
        <v>2040704</v>
      </c>
      <c r="B349" s="233" t="s">
        <v>378</v>
      </c>
      <c r="C349" s="234">
        <v>0</v>
      </c>
      <c r="D349" s="234">
        <v>0</v>
      </c>
      <c r="E349" s="235"/>
    </row>
    <row r="350" s="238" customFormat="1" customHeight="1" spans="1:5">
      <c r="A350" s="233">
        <v>2040705</v>
      </c>
      <c r="B350" s="233" t="s">
        <v>379</v>
      </c>
      <c r="C350" s="234">
        <v>0</v>
      </c>
      <c r="D350" s="234">
        <v>0</v>
      </c>
      <c r="E350" s="235"/>
    </row>
    <row r="351" s="239" customFormat="1" customHeight="1" spans="1:5">
      <c r="A351" s="233">
        <v>2040706</v>
      </c>
      <c r="B351" s="233" t="s">
        <v>380</v>
      </c>
      <c r="C351" s="234">
        <v>0</v>
      </c>
      <c r="D351" s="234">
        <v>0</v>
      </c>
      <c r="E351" s="235"/>
    </row>
    <row r="352" s="239" customFormat="1" customHeight="1" spans="1:5">
      <c r="A352" s="233">
        <v>2040707</v>
      </c>
      <c r="B352" s="233" t="s">
        <v>210</v>
      </c>
      <c r="C352" s="234">
        <v>0</v>
      </c>
      <c r="D352" s="234">
        <v>0</v>
      </c>
      <c r="E352" s="235"/>
    </row>
    <row r="353" s="239" customFormat="1" customHeight="1" spans="1:5">
      <c r="A353" s="233">
        <v>2040750</v>
      </c>
      <c r="B353" s="233" t="s">
        <v>178</v>
      </c>
      <c r="C353" s="234">
        <v>0</v>
      </c>
      <c r="D353" s="234">
        <v>0</v>
      </c>
      <c r="E353" s="235"/>
    </row>
    <row r="354" s="239" customFormat="1" customHeight="1" spans="1:5">
      <c r="A354" s="233">
        <v>2040799</v>
      </c>
      <c r="B354" s="233" t="s">
        <v>381</v>
      </c>
      <c r="C354" s="234">
        <v>0</v>
      </c>
      <c r="D354" s="234">
        <v>0</v>
      </c>
      <c r="E354" s="235"/>
    </row>
    <row r="355" s="239" customFormat="1" customHeight="1" spans="1:5">
      <c r="A355" s="233">
        <v>20408</v>
      </c>
      <c r="B355" s="233" t="s">
        <v>382</v>
      </c>
      <c r="C355" s="234">
        <f>SUM(C356:C364)</f>
        <v>41</v>
      </c>
      <c r="D355" s="234">
        <f>SUM(D356:D364)</f>
        <v>41</v>
      </c>
      <c r="E355" s="235"/>
    </row>
    <row r="356" s="238" customFormat="1" customHeight="1" spans="1:5">
      <c r="A356" s="233">
        <v>2040801</v>
      </c>
      <c r="B356" s="233" t="s">
        <v>169</v>
      </c>
      <c r="C356" s="234">
        <v>0</v>
      </c>
      <c r="D356" s="234">
        <v>0</v>
      </c>
      <c r="E356" s="235"/>
    </row>
    <row r="357" s="239" customFormat="1" customHeight="1" spans="1:5">
      <c r="A357" s="233">
        <v>2040802</v>
      </c>
      <c r="B357" s="233" t="s">
        <v>170</v>
      </c>
      <c r="C357" s="234">
        <v>0</v>
      </c>
      <c r="D357" s="234">
        <v>0</v>
      </c>
      <c r="E357" s="235"/>
    </row>
    <row r="358" s="239" customFormat="1" customHeight="1" spans="1:5">
      <c r="A358" s="233">
        <v>2040803</v>
      </c>
      <c r="B358" s="233" t="s">
        <v>171</v>
      </c>
      <c r="C358" s="234">
        <v>0</v>
      </c>
      <c r="D358" s="234">
        <v>0</v>
      </c>
      <c r="E358" s="235"/>
    </row>
    <row r="359" s="239" customFormat="1" customHeight="1" spans="1:5">
      <c r="A359" s="233">
        <v>2040804</v>
      </c>
      <c r="B359" s="233" t="s">
        <v>383</v>
      </c>
      <c r="C359" s="234">
        <v>0</v>
      </c>
      <c r="D359" s="234">
        <v>0</v>
      </c>
      <c r="E359" s="235"/>
    </row>
    <row r="360" s="239" customFormat="1" customHeight="1" spans="1:5">
      <c r="A360" s="233">
        <v>2040805</v>
      </c>
      <c r="B360" s="233" t="s">
        <v>384</v>
      </c>
      <c r="C360" s="234">
        <v>41</v>
      </c>
      <c r="D360" s="234">
        <v>41</v>
      </c>
      <c r="E360" s="235"/>
    </row>
    <row r="361" s="239" customFormat="1" customHeight="1" spans="1:5">
      <c r="A361" s="233">
        <v>2040806</v>
      </c>
      <c r="B361" s="233" t="s">
        <v>385</v>
      </c>
      <c r="C361" s="234">
        <v>0</v>
      </c>
      <c r="D361" s="234">
        <v>0</v>
      </c>
      <c r="E361" s="235"/>
    </row>
    <row r="362" s="238" customFormat="1" customHeight="1" spans="1:5">
      <c r="A362" s="233">
        <v>2040807</v>
      </c>
      <c r="B362" s="233" t="s">
        <v>210</v>
      </c>
      <c r="C362" s="234">
        <v>0</v>
      </c>
      <c r="D362" s="234">
        <v>0</v>
      </c>
      <c r="E362" s="235"/>
    </row>
    <row r="363" s="239" customFormat="1" customHeight="1" spans="1:5">
      <c r="A363" s="233">
        <v>2040850</v>
      </c>
      <c r="B363" s="233" t="s">
        <v>178</v>
      </c>
      <c r="C363" s="234">
        <v>0</v>
      </c>
      <c r="D363" s="234">
        <v>0</v>
      </c>
      <c r="E363" s="235"/>
    </row>
    <row r="364" s="239" customFormat="1" customHeight="1" spans="1:5">
      <c r="A364" s="233">
        <v>2040899</v>
      </c>
      <c r="B364" s="233" t="s">
        <v>386</v>
      </c>
      <c r="C364" s="234">
        <v>0</v>
      </c>
      <c r="D364" s="234">
        <v>0</v>
      </c>
      <c r="E364" s="235"/>
    </row>
    <row r="365" s="239" customFormat="1" customHeight="1" spans="1:5">
      <c r="A365" s="233">
        <v>20409</v>
      </c>
      <c r="B365" s="233" t="s">
        <v>387</v>
      </c>
      <c r="C365" s="234">
        <f>SUM(C366:C372)</f>
        <v>0</v>
      </c>
      <c r="D365" s="234">
        <f>SUM(D366:D372)</f>
        <v>0</v>
      </c>
      <c r="E365" s="235"/>
    </row>
    <row r="366" s="238" customFormat="1" customHeight="1" spans="1:5">
      <c r="A366" s="233">
        <v>2040901</v>
      </c>
      <c r="B366" s="233" t="s">
        <v>169</v>
      </c>
      <c r="C366" s="234">
        <v>0</v>
      </c>
      <c r="D366" s="234">
        <v>0</v>
      </c>
      <c r="E366" s="235"/>
    </row>
    <row r="367" s="239" customFormat="1" customHeight="1" spans="1:5">
      <c r="A367" s="233">
        <v>2040902</v>
      </c>
      <c r="B367" s="233" t="s">
        <v>170</v>
      </c>
      <c r="C367" s="234">
        <v>0</v>
      </c>
      <c r="D367" s="234">
        <v>0</v>
      </c>
      <c r="E367" s="235"/>
    </row>
    <row r="368" s="239" customFormat="1" customHeight="1" spans="1:5">
      <c r="A368" s="233">
        <v>2040903</v>
      </c>
      <c r="B368" s="233" t="s">
        <v>171</v>
      </c>
      <c r="C368" s="234">
        <v>0</v>
      </c>
      <c r="D368" s="234">
        <v>0</v>
      </c>
      <c r="E368" s="235"/>
    </row>
    <row r="369" s="239" customFormat="1" customHeight="1" spans="1:5">
      <c r="A369" s="233">
        <v>2040904</v>
      </c>
      <c r="B369" s="233" t="s">
        <v>388</v>
      </c>
      <c r="C369" s="234">
        <v>0</v>
      </c>
      <c r="D369" s="234">
        <v>0</v>
      </c>
      <c r="E369" s="235"/>
    </row>
    <row r="370" s="238" customFormat="1" customHeight="1" spans="1:5">
      <c r="A370" s="233">
        <v>2040905</v>
      </c>
      <c r="B370" s="233" t="s">
        <v>389</v>
      </c>
      <c r="C370" s="234">
        <v>0</v>
      </c>
      <c r="D370" s="234">
        <v>0</v>
      </c>
      <c r="E370" s="235"/>
    </row>
    <row r="371" s="239" customFormat="1" customHeight="1" spans="1:5">
      <c r="A371" s="233">
        <v>2040950</v>
      </c>
      <c r="B371" s="233" t="s">
        <v>178</v>
      </c>
      <c r="C371" s="234">
        <v>0</v>
      </c>
      <c r="D371" s="234">
        <v>0</v>
      </c>
      <c r="E371" s="235"/>
    </row>
    <row r="372" s="239" customFormat="1" customHeight="1" spans="1:5">
      <c r="A372" s="233">
        <v>2040999</v>
      </c>
      <c r="B372" s="233" t="s">
        <v>390</v>
      </c>
      <c r="C372" s="234">
        <v>0</v>
      </c>
      <c r="D372" s="234">
        <v>0</v>
      </c>
      <c r="E372" s="235"/>
    </row>
    <row r="373" s="239" customFormat="1" customHeight="1" spans="1:5">
      <c r="A373" s="233">
        <v>20410</v>
      </c>
      <c r="B373" s="233" t="s">
        <v>391</v>
      </c>
      <c r="C373" s="234">
        <f>SUM(C374:C378)</f>
        <v>0</v>
      </c>
      <c r="D373" s="234">
        <f>SUM(D374:D378)</f>
        <v>0</v>
      </c>
      <c r="E373" s="235"/>
    </row>
    <row r="374" s="238" customFormat="1" customHeight="1" spans="1:5">
      <c r="A374" s="233">
        <v>2041001</v>
      </c>
      <c r="B374" s="233" t="s">
        <v>169</v>
      </c>
      <c r="C374" s="234">
        <v>0</v>
      </c>
      <c r="D374" s="234">
        <v>0</v>
      </c>
      <c r="E374" s="235"/>
    </row>
    <row r="375" s="239" customFormat="1" customHeight="1" spans="1:5">
      <c r="A375" s="233">
        <v>2041002</v>
      </c>
      <c r="B375" s="233" t="s">
        <v>170</v>
      </c>
      <c r="C375" s="234">
        <v>0</v>
      </c>
      <c r="D375" s="234">
        <v>0</v>
      </c>
      <c r="E375" s="235"/>
    </row>
    <row r="376" s="239" customFormat="1" customHeight="1" spans="1:5">
      <c r="A376" s="233">
        <v>2041006</v>
      </c>
      <c r="B376" s="233" t="s">
        <v>210</v>
      </c>
      <c r="C376" s="234">
        <v>0</v>
      </c>
      <c r="D376" s="234">
        <v>0</v>
      </c>
      <c r="E376" s="235"/>
    </row>
    <row r="377" s="239" customFormat="1" customHeight="1" spans="1:5">
      <c r="A377" s="233">
        <v>2041007</v>
      </c>
      <c r="B377" s="233" t="s">
        <v>392</v>
      </c>
      <c r="C377" s="234">
        <v>0</v>
      </c>
      <c r="D377" s="234">
        <v>0</v>
      </c>
      <c r="E377" s="235"/>
    </row>
    <row r="378" s="239" customFormat="1" customHeight="1" spans="1:5">
      <c r="A378" s="233">
        <v>2041099</v>
      </c>
      <c r="B378" s="233" t="s">
        <v>393</v>
      </c>
      <c r="C378" s="234">
        <v>0</v>
      </c>
      <c r="D378" s="234">
        <v>0</v>
      </c>
      <c r="E378" s="235"/>
    </row>
    <row r="379" s="239" customFormat="1" customHeight="1" spans="1:5">
      <c r="A379" s="233">
        <v>20499</v>
      </c>
      <c r="B379" s="233" t="s">
        <v>394</v>
      </c>
      <c r="C379" s="234">
        <f>SUM(C380:C381)</f>
        <v>37</v>
      </c>
      <c r="D379" s="234">
        <f>SUM(D380:D381)</f>
        <v>37</v>
      </c>
      <c r="E379" s="235"/>
    </row>
    <row r="380" s="238" customFormat="1" customHeight="1" spans="1:16367">
      <c r="A380" s="233">
        <v>2049902</v>
      </c>
      <c r="B380" s="233" t="s">
        <v>395</v>
      </c>
      <c r="C380" s="234">
        <v>0</v>
      </c>
      <c r="D380" s="234">
        <v>0</v>
      </c>
      <c r="E380" s="235"/>
      <c r="XAV380" s="226"/>
      <c r="XAW380" s="226"/>
      <c r="XAX380" s="226"/>
      <c r="XAY380" s="226"/>
      <c r="XAZ380" s="226"/>
      <c r="XBA380" s="226"/>
      <c r="XBB380" s="226"/>
      <c r="XBC380" s="226"/>
      <c r="XBD380" s="226"/>
      <c r="XBE380" s="226"/>
      <c r="XBF380" s="226"/>
      <c r="XBG380" s="226"/>
      <c r="XBH380" s="226"/>
      <c r="XBI380" s="226"/>
      <c r="XBJ380" s="226"/>
      <c r="XBK380" s="226"/>
      <c r="XBL380" s="226"/>
      <c r="XBM380" s="226"/>
      <c r="XBN380" s="226"/>
      <c r="XBO380" s="226"/>
      <c r="XBP380" s="226"/>
      <c r="XBQ380" s="226"/>
      <c r="XBR380" s="226"/>
      <c r="XBS380" s="226"/>
      <c r="XBT380" s="226"/>
      <c r="XBU380" s="226"/>
      <c r="XBV380" s="226"/>
      <c r="XBW380" s="226"/>
      <c r="XBX380" s="226"/>
      <c r="XBY380" s="226"/>
      <c r="XBZ380" s="226"/>
      <c r="XCA380" s="226"/>
      <c r="XCB380" s="226"/>
      <c r="XCC380" s="226"/>
      <c r="XCD380" s="226"/>
      <c r="XCE380" s="226"/>
      <c r="XCF380" s="226"/>
      <c r="XCG380" s="226"/>
      <c r="XCH380" s="226"/>
      <c r="XCI380" s="226"/>
      <c r="XCJ380" s="226"/>
      <c r="XCK380" s="226"/>
      <c r="XCL380" s="226"/>
      <c r="XCM380" s="226"/>
      <c r="XCN380" s="226"/>
      <c r="XCO380" s="226"/>
      <c r="XCP380" s="226"/>
      <c r="XCQ380" s="226"/>
      <c r="XCR380" s="226"/>
      <c r="XCS380" s="226"/>
      <c r="XCT380" s="226"/>
      <c r="XCU380" s="226"/>
      <c r="XCV380" s="226"/>
      <c r="XCW380" s="226"/>
      <c r="XCX380" s="226"/>
      <c r="XCY380" s="226"/>
      <c r="XCZ380" s="226"/>
      <c r="XDA380" s="226"/>
      <c r="XDB380" s="226"/>
      <c r="XDC380" s="226"/>
      <c r="XDD380" s="226"/>
      <c r="XDE380" s="226"/>
      <c r="XDF380" s="226"/>
      <c r="XDG380" s="226"/>
      <c r="XDH380" s="226"/>
      <c r="XDI380" s="226"/>
      <c r="XDJ380" s="226"/>
      <c r="XDK380" s="226"/>
      <c r="XDL380" s="226"/>
      <c r="XDM380" s="226"/>
      <c r="XDN380" s="226"/>
      <c r="XDO380" s="226"/>
      <c r="XDP380" s="226"/>
      <c r="XDQ380" s="226"/>
      <c r="XDR380" s="226"/>
      <c r="XDS380" s="226"/>
      <c r="XDT380" s="226"/>
      <c r="XDU380" s="226"/>
      <c r="XDV380" s="226"/>
      <c r="XDW380" s="226"/>
      <c r="XDX380" s="226"/>
      <c r="XDY380" s="226"/>
      <c r="XDZ380" s="226"/>
      <c r="XEA380" s="226"/>
      <c r="XEB380" s="226"/>
      <c r="XEC380" s="226"/>
      <c r="XED380" s="226"/>
      <c r="XEE380" s="226"/>
      <c r="XEF380" s="226"/>
      <c r="XEG380" s="226"/>
      <c r="XEH380" s="226"/>
      <c r="XEI380" s="226"/>
      <c r="XEJ380" s="226"/>
      <c r="XEK380" s="226"/>
      <c r="XEL380" s="226"/>
      <c r="XEM380" s="226"/>
    </row>
    <row r="381" s="239" customFormat="1" customHeight="1" spans="1:5">
      <c r="A381" s="233">
        <v>2049999</v>
      </c>
      <c r="B381" s="233" t="s">
        <v>396</v>
      </c>
      <c r="C381" s="234">
        <v>37</v>
      </c>
      <c r="D381" s="234">
        <v>37</v>
      </c>
      <c r="E381" s="235"/>
    </row>
    <row r="382" s="239" customFormat="1" customHeight="1" spans="1:5">
      <c r="A382" s="233">
        <v>205</v>
      </c>
      <c r="B382" s="233" t="s">
        <v>397</v>
      </c>
      <c r="C382" s="234">
        <f>SUM(C383,C388,C395,C401,C407,C411,C415,C419,C425,C432)</f>
        <v>99332</v>
      </c>
      <c r="D382" s="234">
        <f>SUM(D383,D388,D395,D401,D407,D411,D415,D419,D425,D432)</f>
        <v>102882</v>
      </c>
      <c r="E382" s="235"/>
    </row>
    <row r="383" s="239" customFormat="1" customHeight="1" spans="1:5">
      <c r="A383" s="233">
        <v>20501</v>
      </c>
      <c r="B383" s="233" t="s">
        <v>398</v>
      </c>
      <c r="C383" s="234">
        <f>SUM(C384:C387)</f>
        <v>12524</v>
      </c>
      <c r="D383" s="234">
        <f>SUM(D384:D387)</f>
        <v>12524</v>
      </c>
      <c r="E383" s="235"/>
    </row>
    <row r="384" s="239" customFormat="1" customHeight="1" spans="1:5">
      <c r="A384" s="233">
        <v>2050101</v>
      </c>
      <c r="B384" s="233" t="s">
        <v>169</v>
      </c>
      <c r="C384" s="234">
        <v>6239</v>
      </c>
      <c r="D384" s="234">
        <v>6239</v>
      </c>
      <c r="E384" s="235"/>
    </row>
    <row r="385" s="239" customFormat="1" customHeight="1" spans="1:5">
      <c r="A385" s="233">
        <v>2050102</v>
      </c>
      <c r="B385" s="233" t="s">
        <v>170</v>
      </c>
      <c r="C385" s="234">
        <v>5708</v>
      </c>
      <c r="D385" s="234">
        <v>5708</v>
      </c>
      <c r="E385" s="235"/>
    </row>
    <row r="386" s="239" customFormat="1" customHeight="1" spans="1:5">
      <c r="A386" s="233">
        <v>2050103</v>
      </c>
      <c r="B386" s="233" t="s">
        <v>171</v>
      </c>
      <c r="C386" s="234">
        <v>0</v>
      </c>
      <c r="D386" s="234">
        <v>0</v>
      </c>
      <c r="E386" s="235"/>
    </row>
    <row r="387" s="238" customFormat="1" customHeight="1" spans="1:5">
      <c r="A387" s="233">
        <v>2050199</v>
      </c>
      <c r="B387" s="233" t="s">
        <v>399</v>
      </c>
      <c r="C387" s="234">
        <v>577</v>
      </c>
      <c r="D387" s="234">
        <v>577</v>
      </c>
      <c r="E387" s="235"/>
    </row>
    <row r="388" s="239" customFormat="1" customHeight="1" spans="1:5">
      <c r="A388" s="233">
        <v>20502</v>
      </c>
      <c r="B388" s="233" t="s">
        <v>400</v>
      </c>
      <c r="C388" s="234">
        <f>SUM(C389:C394)</f>
        <v>81579</v>
      </c>
      <c r="D388" s="234">
        <f>SUM(D389:D394)</f>
        <v>85129</v>
      </c>
      <c r="E388" s="235"/>
    </row>
    <row r="389" s="224" customFormat="1" customHeight="1" spans="1:5">
      <c r="A389" s="233">
        <v>2050201</v>
      </c>
      <c r="B389" s="233" t="s">
        <v>401</v>
      </c>
      <c r="C389" s="234">
        <v>2392</v>
      </c>
      <c r="D389" s="234">
        <f>2392+550</f>
        <v>2942</v>
      </c>
      <c r="E389" s="235"/>
    </row>
    <row r="390" s="238" customFormat="1" customHeight="1" spans="1:5">
      <c r="A390" s="233">
        <v>2050202</v>
      </c>
      <c r="B390" s="233" t="s">
        <v>402</v>
      </c>
      <c r="C390" s="234">
        <v>36250</v>
      </c>
      <c r="D390" s="234">
        <f>36250+1500</f>
        <v>37750</v>
      </c>
      <c r="E390" s="235"/>
    </row>
    <row r="391" s="239" customFormat="1" customHeight="1" spans="1:5">
      <c r="A391" s="233">
        <v>2050203</v>
      </c>
      <c r="B391" s="233" t="s">
        <v>403</v>
      </c>
      <c r="C391" s="234">
        <v>20610</v>
      </c>
      <c r="D391" s="234">
        <f>20610+1500</f>
        <v>22110</v>
      </c>
      <c r="E391" s="235"/>
    </row>
    <row r="392" s="239" customFormat="1" customHeight="1" spans="1:5">
      <c r="A392" s="233">
        <v>2050204</v>
      </c>
      <c r="B392" s="233" t="s">
        <v>404</v>
      </c>
      <c r="C392" s="234">
        <v>10523</v>
      </c>
      <c r="D392" s="234">
        <v>10523</v>
      </c>
      <c r="E392" s="235"/>
    </row>
    <row r="393" s="239" customFormat="1" customHeight="1" spans="1:5">
      <c r="A393" s="233">
        <v>2050205</v>
      </c>
      <c r="B393" s="233" t="s">
        <v>405</v>
      </c>
      <c r="C393" s="234">
        <v>0</v>
      </c>
      <c r="D393" s="234">
        <v>0</v>
      </c>
      <c r="E393" s="235"/>
    </row>
    <row r="394" s="239" customFormat="1" customHeight="1" spans="1:5">
      <c r="A394" s="233">
        <v>2050299</v>
      </c>
      <c r="B394" s="233" t="s">
        <v>406</v>
      </c>
      <c r="C394" s="234">
        <f>13231-1427</f>
        <v>11804</v>
      </c>
      <c r="D394" s="234">
        <f>13231-1427</f>
        <v>11804</v>
      </c>
      <c r="E394" s="235"/>
    </row>
    <row r="395" s="238" customFormat="1" customHeight="1" spans="1:5">
      <c r="A395" s="233">
        <v>20503</v>
      </c>
      <c r="B395" s="233" t="s">
        <v>407</v>
      </c>
      <c r="C395" s="234">
        <f>SUM(C396:C400)</f>
        <v>3587</v>
      </c>
      <c r="D395" s="234">
        <f>SUM(D396:D400)</f>
        <v>3587</v>
      </c>
      <c r="E395" s="235"/>
    </row>
    <row r="396" s="239" customFormat="1" customHeight="1" spans="1:5">
      <c r="A396" s="233">
        <v>2050301</v>
      </c>
      <c r="B396" s="233" t="s">
        <v>408</v>
      </c>
      <c r="C396" s="234">
        <v>0</v>
      </c>
      <c r="D396" s="234">
        <v>0</v>
      </c>
      <c r="E396" s="235"/>
    </row>
    <row r="397" s="239" customFormat="1" customHeight="1" spans="1:5">
      <c r="A397" s="233">
        <v>2050302</v>
      </c>
      <c r="B397" s="233" t="s">
        <v>409</v>
      </c>
      <c r="C397" s="234">
        <v>3527</v>
      </c>
      <c r="D397" s="234">
        <v>3527</v>
      </c>
      <c r="E397" s="235"/>
    </row>
    <row r="398" s="239" customFormat="1" customHeight="1" spans="1:5">
      <c r="A398" s="233">
        <v>2050303</v>
      </c>
      <c r="B398" s="233" t="s">
        <v>410</v>
      </c>
      <c r="C398" s="234">
        <v>0</v>
      </c>
      <c r="D398" s="234">
        <v>0</v>
      </c>
      <c r="E398" s="235"/>
    </row>
    <row r="399" s="239" customFormat="1" customHeight="1" spans="1:5">
      <c r="A399" s="233">
        <v>2050305</v>
      </c>
      <c r="B399" s="233" t="s">
        <v>411</v>
      </c>
      <c r="C399" s="234">
        <v>0</v>
      </c>
      <c r="D399" s="234">
        <v>0</v>
      </c>
      <c r="E399" s="235"/>
    </row>
    <row r="400" s="239" customFormat="1" customHeight="1" spans="1:5">
      <c r="A400" s="233">
        <v>2050399</v>
      </c>
      <c r="B400" s="233" t="s">
        <v>412</v>
      </c>
      <c r="C400" s="234">
        <v>60</v>
      </c>
      <c r="D400" s="234">
        <v>60</v>
      </c>
      <c r="E400" s="235"/>
    </row>
    <row r="401" s="239" customFormat="1" customHeight="1" spans="1:5">
      <c r="A401" s="233">
        <v>20504</v>
      </c>
      <c r="B401" s="233" t="s">
        <v>413</v>
      </c>
      <c r="C401" s="234">
        <f>SUM(C402:C406)</f>
        <v>7</v>
      </c>
      <c r="D401" s="234">
        <f>SUM(D402:D406)</f>
        <v>7</v>
      </c>
      <c r="E401" s="235"/>
    </row>
    <row r="402" s="239" customFormat="1" customHeight="1" spans="1:5">
      <c r="A402" s="233">
        <v>2050401</v>
      </c>
      <c r="B402" s="233" t="s">
        <v>414</v>
      </c>
      <c r="C402" s="234">
        <v>0</v>
      </c>
      <c r="D402" s="234">
        <v>0</v>
      </c>
      <c r="E402" s="235"/>
    </row>
    <row r="403" s="239" customFormat="1" customHeight="1" spans="1:5">
      <c r="A403" s="233">
        <v>2050402</v>
      </c>
      <c r="B403" s="233" t="s">
        <v>415</v>
      </c>
      <c r="C403" s="234">
        <v>0</v>
      </c>
      <c r="D403" s="234">
        <v>0</v>
      </c>
      <c r="E403" s="235"/>
    </row>
    <row r="404" s="238" customFormat="1" customHeight="1" spans="1:5">
      <c r="A404" s="233">
        <v>2050403</v>
      </c>
      <c r="B404" s="233" t="s">
        <v>416</v>
      </c>
      <c r="C404" s="234">
        <v>0</v>
      </c>
      <c r="D404" s="234">
        <v>0</v>
      </c>
      <c r="E404" s="235"/>
    </row>
    <row r="405" s="239" customFormat="1" customHeight="1" spans="1:5">
      <c r="A405" s="233">
        <v>2050404</v>
      </c>
      <c r="B405" s="233" t="s">
        <v>417</v>
      </c>
      <c r="C405" s="234">
        <v>0</v>
      </c>
      <c r="D405" s="234">
        <v>0</v>
      </c>
      <c r="E405" s="235"/>
    </row>
    <row r="406" s="239" customFormat="1" customHeight="1" spans="1:5">
      <c r="A406" s="233">
        <v>2050499</v>
      </c>
      <c r="B406" s="233" t="s">
        <v>418</v>
      </c>
      <c r="C406" s="234">
        <v>7</v>
      </c>
      <c r="D406" s="234">
        <v>7</v>
      </c>
      <c r="E406" s="235"/>
    </row>
    <row r="407" s="239" customFormat="1" customHeight="1" spans="1:5">
      <c r="A407" s="233">
        <v>20505</v>
      </c>
      <c r="B407" s="233" t="s">
        <v>419</v>
      </c>
      <c r="C407" s="234">
        <f>SUM(C408:C410)</f>
        <v>908</v>
      </c>
      <c r="D407" s="234">
        <f>SUM(D408:D410)</f>
        <v>908</v>
      </c>
      <c r="E407" s="235"/>
    </row>
    <row r="408" s="239" customFormat="1" customHeight="1" spans="1:5">
      <c r="A408" s="233">
        <v>2050501</v>
      </c>
      <c r="B408" s="233" t="s">
        <v>420</v>
      </c>
      <c r="C408" s="234">
        <v>120</v>
      </c>
      <c r="D408" s="234">
        <v>120</v>
      </c>
      <c r="E408" s="235"/>
    </row>
    <row r="409" s="239" customFormat="1" customHeight="1" spans="1:5">
      <c r="A409" s="233">
        <v>2050502</v>
      </c>
      <c r="B409" s="233" t="s">
        <v>421</v>
      </c>
      <c r="C409" s="234">
        <v>0</v>
      </c>
      <c r="D409" s="234">
        <v>0</v>
      </c>
      <c r="E409" s="235"/>
    </row>
    <row r="410" s="238" customFormat="1" customHeight="1" spans="1:5">
      <c r="A410" s="233">
        <v>2050599</v>
      </c>
      <c r="B410" s="233" t="s">
        <v>422</v>
      </c>
      <c r="C410" s="234">
        <v>788</v>
      </c>
      <c r="D410" s="234">
        <v>788</v>
      </c>
      <c r="E410" s="235"/>
    </row>
    <row r="411" s="239" customFormat="1" customHeight="1" spans="1:5">
      <c r="A411" s="233">
        <v>20506</v>
      </c>
      <c r="B411" s="233" t="s">
        <v>423</v>
      </c>
      <c r="C411" s="234">
        <f>SUM(C412:C414)</f>
        <v>0</v>
      </c>
      <c r="D411" s="234">
        <f>SUM(D412:D414)</f>
        <v>0</v>
      </c>
      <c r="E411" s="235"/>
    </row>
    <row r="412" s="239" customFormat="1" customHeight="1" spans="1:5">
      <c r="A412" s="233">
        <v>2050601</v>
      </c>
      <c r="B412" s="233" t="s">
        <v>424</v>
      </c>
      <c r="C412" s="234">
        <v>0</v>
      </c>
      <c r="D412" s="234">
        <v>0</v>
      </c>
      <c r="E412" s="235"/>
    </row>
    <row r="413" s="239" customFormat="1" customHeight="1" spans="1:5">
      <c r="A413" s="233">
        <v>2050602</v>
      </c>
      <c r="B413" s="233" t="s">
        <v>425</v>
      </c>
      <c r="C413" s="234">
        <v>0</v>
      </c>
      <c r="D413" s="234">
        <v>0</v>
      </c>
      <c r="E413" s="235"/>
    </row>
    <row r="414" s="239" customFormat="1" customHeight="1" spans="1:5">
      <c r="A414" s="233">
        <v>2050699</v>
      </c>
      <c r="B414" s="233" t="s">
        <v>426</v>
      </c>
      <c r="C414" s="234">
        <v>0</v>
      </c>
      <c r="D414" s="234">
        <v>0</v>
      </c>
      <c r="E414" s="235"/>
    </row>
    <row r="415" s="238" customFormat="1" customHeight="1" spans="1:5">
      <c r="A415" s="233">
        <v>20507</v>
      </c>
      <c r="B415" s="233" t="s">
        <v>427</v>
      </c>
      <c r="C415" s="234">
        <f>SUM(C416:C418)</f>
        <v>248</v>
      </c>
      <c r="D415" s="234">
        <f>SUM(D416:D418)</f>
        <v>248</v>
      </c>
      <c r="E415" s="235"/>
    </row>
    <row r="416" s="239" customFormat="1" customHeight="1" spans="1:5">
      <c r="A416" s="233">
        <v>2050701</v>
      </c>
      <c r="B416" s="233" t="s">
        <v>428</v>
      </c>
      <c r="C416" s="234">
        <v>188</v>
      </c>
      <c r="D416" s="234">
        <v>188</v>
      </c>
      <c r="E416" s="235"/>
    </row>
    <row r="417" s="239" customFormat="1" customHeight="1" spans="1:5">
      <c r="A417" s="233">
        <v>2050702</v>
      </c>
      <c r="B417" s="233" t="s">
        <v>429</v>
      </c>
      <c r="C417" s="234">
        <v>0</v>
      </c>
      <c r="D417" s="234">
        <v>0</v>
      </c>
      <c r="E417" s="235"/>
    </row>
    <row r="418" s="239" customFormat="1" customHeight="1" spans="1:5">
      <c r="A418" s="233">
        <v>2050799</v>
      </c>
      <c r="B418" s="233" t="s">
        <v>430</v>
      </c>
      <c r="C418" s="234">
        <v>60</v>
      </c>
      <c r="D418" s="234">
        <v>60</v>
      </c>
      <c r="E418" s="235"/>
    </row>
    <row r="419" s="239" customFormat="1" customHeight="1" spans="1:5">
      <c r="A419" s="233">
        <v>20508</v>
      </c>
      <c r="B419" s="233" t="s">
        <v>431</v>
      </c>
      <c r="C419" s="234">
        <f>SUM(C420:C424)</f>
        <v>378</v>
      </c>
      <c r="D419" s="234">
        <f>SUM(D420:D424)</f>
        <v>378</v>
      </c>
      <c r="E419" s="235"/>
    </row>
    <row r="420" s="238" customFormat="1" customHeight="1" spans="1:5">
      <c r="A420" s="233">
        <v>2050801</v>
      </c>
      <c r="B420" s="233" t="s">
        <v>432</v>
      </c>
      <c r="C420" s="234">
        <v>317</v>
      </c>
      <c r="D420" s="234">
        <v>317</v>
      </c>
      <c r="E420" s="235"/>
    </row>
    <row r="421" s="239" customFormat="1" customHeight="1" spans="1:5">
      <c r="A421" s="233">
        <v>2050802</v>
      </c>
      <c r="B421" s="233" t="s">
        <v>433</v>
      </c>
      <c r="C421" s="234">
        <v>46</v>
      </c>
      <c r="D421" s="234">
        <v>46</v>
      </c>
      <c r="E421" s="235"/>
    </row>
    <row r="422" s="239" customFormat="1" customHeight="1" spans="1:5">
      <c r="A422" s="233">
        <v>2050803</v>
      </c>
      <c r="B422" s="233" t="s">
        <v>434</v>
      </c>
      <c r="C422" s="234">
        <v>0</v>
      </c>
      <c r="D422" s="234">
        <v>0</v>
      </c>
      <c r="E422" s="235"/>
    </row>
    <row r="423" s="239" customFormat="1" customHeight="1" spans="1:5">
      <c r="A423" s="233">
        <v>2050804</v>
      </c>
      <c r="B423" s="233" t="s">
        <v>435</v>
      </c>
      <c r="C423" s="234">
        <v>0</v>
      </c>
      <c r="D423" s="234">
        <v>0</v>
      </c>
      <c r="E423" s="235"/>
    </row>
    <row r="424" s="239" customFormat="1" customHeight="1" spans="1:5">
      <c r="A424" s="233">
        <v>2050899</v>
      </c>
      <c r="B424" s="233" t="s">
        <v>436</v>
      </c>
      <c r="C424" s="234">
        <v>15</v>
      </c>
      <c r="D424" s="234">
        <v>15</v>
      </c>
      <c r="E424" s="235"/>
    </row>
    <row r="425" s="238" customFormat="1" customHeight="1" spans="1:5">
      <c r="A425" s="233">
        <v>20509</v>
      </c>
      <c r="B425" s="233" t="s">
        <v>437</v>
      </c>
      <c r="C425" s="234">
        <f>SUM(C426:C431)</f>
        <v>0</v>
      </c>
      <c r="D425" s="234">
        <f>SUM(D426:D431)</f>
        <v>0</v>
      </c>
      <c r="E425" s="235"/>
    </row>
    <row r="426" s="239" customFormat="1" customHeight="1" spans="1:5">
      <c r="A426" s="233">
        <v>2050901</v>
      </c>
      <c r="B426" s="233" t="s">
        <v>438</v>
      </c>
      <c r="C426" s="234">
        <v>0</v>
      </c>
      <c r="D426" s="234">
        <v>0</v>
      </c>
      <c r="E426" s="235"/>
    </row>
    <row r="427" s="239" customFormat="1" customHeight="1" spans="1:5">
      <c r="A427" s="233">
        <v>2050902</v>
      </c>
      <c r="B427" s="233" t="s">
        <v>439</v>
      </c>
      <c r="C427" s="234">
        <v>0</v>
      </c>
      <c r="D427" s="234">
        <v>0</v>
      </c>
      <c r="E427" s="235"/>
    </row>
    <row r="428" s="239" customFormat="1" customHeight="1" spans="1:5">
      <c r="A428" s="233">
        <v>2050903</v>
      </c>
      <c r="B428" s="233" t="s">
        <v>440</v>
      </c>
      <c r="C428" s="234">
        <v>0</v>
      </c>
      <c r="D428" s="234">
        <v>0</v>
      </c>
      <c r="E428" s="235"/>
    </row>
    <row r="429" s="239" customFormat="1" customHeight="1" spans="1:5">
      <c r="A429" s="233">
        <v>2050904</v>
      </c>
      <c r="B429" s="233" t="s">
        <v>441</v>
      </c>
      <c r="C429" s="234">
        <v>0</v>
      </c>
      <c r="D429" s="234">
        <v>0</v>
      </c>
      <c r="E429" s="235"/>
    </row>
    <row r="430" s="239" customFormat="1" customHeight="1" spans="1:5">
      <c r="A430" s="233">
        <v>2050905</v>
      </c>
      <c r="B430" s="233" t="s">
        <v>442</v>
      </c>
      <c r="C430" s="234">
        <v>0</v>
      </c>
      <c r="D430" s="234">
        <v>0</v>
      </c>
      <c r="E430" s="235"/>
    </row>
    <row r="431" s="239" customFormat="1" customHeight="1" spans="1:5">
      <c r="A431" s="233">
        <v>2050999</v>
      </c>
      <c r="B431" s="233" t="s">
        <v>443</v>
      </c>
      <c r="C431" s="234">
        <v>0</v>
      </c>
      <c r="D431" s="234">
        <v>0</v>
      </c>
      <c r="E431" s="235"/>
    </row>
    <row r="432" s="238" customFormat="1" customHeight="1" spans="1:5">
      <c r="A432" s="233">
        <v>20599</v>
      </c>
      <c r="B432" s="233" t="s">
        <v>444</v>
      </c>
      <c r="C432" s="234">
        <f>C433</f>
        <v>101</v>
      </c>
      <c r="D432" s="234">
        <f>D433</f>
        <v>101</v>
      </c>
      <c r="E432" s="235"/>
    </row>
    <row r="433" s="239" customFormat="1" customHeight="1" spans="1:5">
      <c r="A433" s="233">
        <v>2059999</v>
      </c>
      <c r="B433" s="233" t="s">
        <v>445</v>
      </c>
      <c r="C433" s="234">
        <v>101</v>
      </c>
      <c r="D433" s="234">
        <v>101</v>
      </c>
      <c r="E433" s="235"/>
    </row>
    <row r="434" s="239" customFormat="1" customHeight="1" spans="1:5">
      <c r="A434" s="233">
        <v>206</v>
      </c>
      <c r="B434" s="233" t="s">
        <v>446</v>
      </c>
      <c r="C434" s="234">
        <f>SUM(C435,C440,C449,C455,C460,C465,C470,C477,C481,C485)</f>
        <v>9223</v>
      </c>
      <c r="D434" s="234">
        <f>SUM(D435,D440,D449,D455,D460,D465,D470,D477,D481,D485)</f>
        <v>16295</v>
      </c>
      <c r="E434" s="235"/>
    </row>
    <row r="435" s="239" customFormat="1" customHeight="1" spans="1:5">
      <c r="A435" s="233">
        <v>20601</v>
      </c>
      <c r="B435" s="233" t="s">
        <v>447</v>
      </c>
      <c r="C435" s="234">
        <f>SUM(C436:C439)</f>
        <v>8493</v>
      </c>
      <c r="D435" s="234">
        <f>SUM(D436:D439)</f>
        <v>15565</v>
      </c>
      <c r="E435" s="235"/>
    </row>
    <row r="436" s="238" customFormat="1" customHeight="1" spans="1:5">
      <c r="A436" s="233">
        <v>2060101</v>
      </c>
      <c r="B436" s="233" t="s">
        <v>169</v>
      </c>
      <c r="C436" s="234">
        <v>72</v>
      </c>
      <c r="D436" s="234">
        <v>72</v>
      </c>
      <c r="E436" s="235"/>
    </row>
    <row r="437" s="239" customFormat="1" customHeight="1" spans="1:5">
      <c r="A437" s="233">
        <v>2060102</v>
      </c>
      <c r="B437" s="233" t="s">
        <v>170</v>
      </c>
      <c r="C437" s="234">
        <v>5078</v>
      </c>
      <c r="D437" s="234">
        <v>5078</v>
      </c>
      <c r="E437" s="235"/>
    </row>
    <row r="438" s="239" customFormat="1" customHeight="1" spans="1:5">
      <c r="A438" s="233">
        <v>2060103</v>
      </c>
      <c r="B438" s="233" t="s">
        <v>171</v>
      </c>
      <c r="C438" s="234">
        <v>0</v>
      </c>
      <c r="D438" s="234">
        <v>0</v>
      </c>
      <c r="E438" s="235"/>
    </row>
    <row r="439" s="239" customFormat="1" customHeight="1" spans="1:5">
      <c r="A439" s="233">
        <v>2060199</v>
      </c>
      <c r="B439" s="233" t="s">
        <v>448</v>
      </c>
      <c r="C439" s="234">
        <f>3715-372</f>
        <v>3343</v>
      </c>
      <c r="D439" s="234">
        <f>3715-372+7072</f>
        <v>10415</v>
      </c>
      <c r="E439" s="235"/>
    </row>
    <row r="440" s="238" customFormat="1" customHeight="1" spans="1:5">
      <c r="A440" s="233">
        <v>20602</v>
      </c>
      <c r="B440" s="233" t="s">
        <v>449</v>
      </c>
      <c r="C440" s="234">
        <f>SUM(C441:C448)</f>
        <v>9</v>
      </c>
      <c r="D440" s="234">
        <f>SUM(D441:D448)</f>
        <v>9</v>
      </c>
      <c r="E440" s="235"/>
    </row>
    <row r="441" s="239" customFormat="1" customHeight="1" spans="1:5">
      <c r="A441" s="233">
        <v>2060201</v>
      </c>
      <c r="B441" s="233" t="s">
        <v>450</v>
      </c>
      <c r="C441" s="234">
        <v>0</v>
      </c>
      <c r="D441" s="234">
        <v>0</v>
      </c>
      <c r="E441" s="235"/>
    </row>
    <row r="442" s="239" customFormat="1" customHeight="1" spans="1:5">
      <c r="A442" s="233">
        <v>2060203</v>
      </c>
      <c r="B442" s="233" t="s">
        <v>451</v>
      </c>
      <c r="C442" s="234">
        <v>0</v>
      </c>
      <c r="D442" s="234">
        <v>0</v>
      </c>
      <c r="E442" s="235"/>
    </row>
    <row r="443" s="239" customFormat="1" customHeight="1" spans="1:5">
      <c r="A443" s="233">
        <v>2060204</v>
      </c>
      <c r="B443" s="233" t="s">
        <v>452</v>
      </c>
      <c r="C443" s="234">
        <v>0</v>
      </c>
      <c r="D443" s="234">
        <v>0</v>
      </c>
      <c r="E443" s="235"/>
    </row>
    <row r="444" s="239" customFormat="1" customHeight="1" spans="1:5">
      <c r="A444" s="233">
        <v>2060205</v>
      </c>
      <c r="B444" s="233" t="s">
        <v>453</v>
      </c>
      <c r="C444" s="234">
        <v>0</v>
      </c>
      <c r="D444" s="234">
        <v>0</v>
      </c>
      <c r="E444" s="235"/>
    </row>
    <row r="445" s="224" customFormat="1" customHeight="1" spans="1:5">
      <c r="A445" s="233">
        <v>2060206</v>
      </c>
      <c r="B445" s="233" t="s">
        <v>454</v>
      </c>
      <c r="C445" s="234">
        <v>0</v>
      </c>
      <c r="D445" s="234">
        <v>0</v>
      </c>
      <c r="E445" s="235"/>
    </row>
    <row r="446" s="238" customFormat="1" customHeight="1" spans="1:5">
      <c r="A446" s="233">
        <v>2060207</v>
      </c>
      <c r="B446" s="233" t="s">
        <v>455</v>
      </c>
      <c r="C446" s="234">
        <v>0</v>
      </c>
      <c r="D446" s="234">
        <v>0</v>
      </c>
      <c r="E446" s="235"/>
    </row>
    <row r="447" s="239" customFormat="1" customHeight="1" spans="1:5">
      <c r="A447" s="233">
        <v>2060208</v>
      </c>
      <c r="B447" s="233" t="s">
        <v>456</v>
      </c>
      <c r="C447" s="234">
        <v>9</v>
      </c>
      <c r="D447" s="234">
        <v>9</v>
      </c>
      <c r="E447" s="235"/>
    </row>
    <row r="448" s="239" customFormat="1" customHeight="1" spans="1:5">
      <c r="A448" s="233">
        <v>2060299</v>
      </c>
      <c r="B448" s="233" t="s">
        <v>457</v>
      </c>
      <c r="C448" s="234">
        <v>0</v>
      </c>
      <c r="D448" s="234">
        <v>0</v>
      </c>
      <c r="E448" s="235"/>
    </row>
    <row r="449" s="239" customFormat="1" customHeight="1" spans="1:5">
      <c r="A449" s="233">
        <v>20603</v>
      </c>
      <c r="B449" s="233" t="s">
        <v>458</v>
      </c>
      <c r="C449" s="234">
        <f>SUM(C450:C454)</f>
        <v>0</v>
      </c>
      <c r="D449" s="234">
        <f>SUM(D450:D454)</f>
        <v>0</v>
      </c>
      <c r="E449" s="235"/>
    </row>
    <row r="450" s="239" customFormat="1" customHeight="1" spans="1:5">
      <c r="A450" s="233">
        <v>2060301</v>
      </c>
      <c r="B450" s="233" t="s">
        <v>450</v>
      </c>
      <c r="C450" s="234">
        <v>0</v>
      </c>
      <c r="D450" s="234">
        <v>0</v>
      </c>
      <c r="E450" s="235"/>
    </row>
    <row r="451" s="239" customFormat="1" customHeight="1" spans="1:5">
      <c r="A451" s="233">
        <v>2060302</v>
      </c>
      <c r="B451" s="233" t="s">
        <v>459</v>
      </c>
      <c r="C451" s="234">
        <v>0</v>
      </c>
      <c r="D451" s="234">
        <v>0</v>
      </c>
      <c r="E451" s="235"/>
    </row>
    <row r="452" s="239" customFormat="1" customHeight="1" spans="1:5">
      <c r="A452" s="233">
        <v>2060303</v>
      </c>
      <c r="B452" s="233" t="s">
        <v>460</v>
      </c>
      <c r="C452" s="234">
        <v>0</v>
      </c>
      <c r="D452" s="234">
        <v>0</v>
      </c>
      <c r="E452" s="235"/>
    </row>
    <row r="453" s="239" customFormat="1" customHeight="1" spans="1:5">
      <c r="A453" s="233">
        <v>2060304</v>
      </c>
      <c r="B453" s="233" t="s">
        <v>461</v>
      </c>
      <c r="C453" s="234">
        <v>0</v>
      </c>
      <c r="D453" s="234">
        <v>0</v>
      </c>
      <c r="E453" s="235"/>
    </row>
    <row r="454" s="239" customFormat="1" customHeight="1" spans="1:5">
      <c r="A454" s="233">
        <v>2060399</v>
      </c>
      <c r="B454" s="233" t="s">
        <v>462</v>
      </c>
      <c r="C454" s="234">
        <v>0</v>
      </c>
      <c r="D454" s="234">
        <v>0</v>
      </c>
      <c r="E454" s="235"/>
    </row>
    <row r="455" s="239" customFormat="1" customHeight="1" spans="1:5">
      <c r="A455" s="233">
        <v>20604</v>
      </c>
      <c r="B455" s="233" t="s">
        <v>463</v>
      </c>
      <c r="C455" s="234">
        <f>SUM(C456:C459)</f>
        <v>118</v>
      </c>
      <c r="D455" s="234">
        <f>SUM(D456:D459)</f>
        <v>118</v>
      </c>
      <c r="E455" s="235"/>
    </row>
    <row r="456" s="239" customFormat="1" customHeight="1" spans="1:5">
      <c r="A456" s="233">
        <v>2060401</v>
      </c>
      <c r="B456" s="233" t="s">
        <v>450</v>
      </c>
      <c r="C456" s="234">
        <v>0</v>
      </c>
      <c r="D456" s="234">
        <v>0</v>
      </c>
      <c r="E456" s="235"/>
    </row>
    <row r="457" s="239" customFormat="1" customHeight="1" spans="1:5">
      <c r="A457" s="233">
        <v>2060404</v>
      </c>
      <c r="B457" s="233" t="s">
        <v>464</v>
      </c>
      <c r="C457" s="234">
        <v>98</v>
      </c>
      <c r="D457" s="234">
        <v>98</v>
      </c>
      <c r="E457" s="235"/>
    </row>
    <row r="458" s="239" customFormat="1" customHeight="1" spans="1:5">
      <c r="A458" s="233">
        <v>2060405</v>
      </c>
      <c r="B458" s="233" t="s">
        <v>465</v>
      </c>
      <c r="C458" s="234">
        <v>0</v>
      </c>
      <c r="D458" s="234">
        <v>0</v>
      </c>
      <c r="E458" s="235"/>
    </row>
    <row r="459" s="239" customFormat="1" customHeight="1" spans="1:5">
      <c r="A459" s="233">
        <v>2060499</v>
      </c>
      <c r="B459" s="233" t="s">
        <v>466</v>
      </c>
      <c r="C459" s="234">
        <v>20</v>
      </c>
      <c r="D459" s="234">
        <v>20</v>
      </c>
      <c r="E459" s="235"/>
    </row>
    <row r="460" s="239" customFormat="1" customHeight="1" spans="1:5">
      <c r="A460" s="233">
        <v>20605</v>
      </c>
      <c r="B460" s="233" t="s">
        <v>467</v>
      </c>
      <c r="C460" s="234">
        <f>SUM(C461:C464)</f>
        <v>120</v>
      </c>
      <c r="D460" s="234">
        <f>SUM(D461:D464)</f>
        <v>120</v>
      </c>
      <c r="E460" s="235"/>
    </row>
    <row r="461" s="239" customFormat="1" customHeight="1" spans="1:5">
      <c r="A461" s="233">
        <v>2060501</v>
      </c>
      <c r="B461" s="233" t="s">
        <v>450</v>
      </c>
      <c r="C461" s="234">
        <v>0</v>
      </c>
      <c r="D461" s="234">
        <v>0</v>
      </c>
      <c r="E461" s="235"/>
    </row>
    <row r="462" s="238" customFormat="1" customHeight="1" spans="1:5">
      <c r="A462" s="233">
        <v>2060502</v>
      </c>
      <c r="B462" s="233" t="s">
        <v>468</v>
      </c>
      <c r="C462" s="234">
        <v>0</v>
      </c>
      <c r="D462" s="234">
        <v>0</v>
      </c>
      <c r="E462" s="235"/>
    </row>
    <row r="463" s="239" customFormat="1" customHeight="1" spans="1:5">
      <c r="A463" s="233">
        <v>2060503</v>
      </c>
      <c r="B463" s="233" t="s">
        <v>469</v>
      </c>
      <c r="C463" s="234">
        <v>0</v>
      </c>
      <c r="D463" s="234">
        <v>0</v>
      </c>
      <c r="E463" s="235"/>
    </row>
    <row r="464" s="239" customFormat="1" customHeight="1" spans="1:5">
      <c r="A464" s="233">
        <v>2060599</v>
      </c>
      <c r="B464" s="233" t="s">
        <v>470</v>
      </c>
      <c r="C464" s="234">
        <v>120</v>
      </c>
      <c r="D464" s="234">
        <v>120</v>
      </c>
      <c r="E464" s="235"/>
    </row>
    <row r="465" s="239" customFormat="1" customHeight="1" spans="1:5">
      <c r="A465" s="233">
        <v>20606</v>
      </c>
      <c r="B465" s="233" t="s">
        <v>471</v>
      </c>
      <c r="C465" s="234">
        <f>SUM(C466:C469)</f>
        <v>0</v>
      </c>
      <c r="D465" s="234">
        <f>SUM(D466:D469)</f>
        <v>0</v>
      </c>
      <c r="E465" s="235"/>
    </row>
    <row r="466" s="239" customFormat="1" customHeight="1" spans="1:5">
      <c r="A466" s="233">
        <v>2060601</v>
      </c>
      <c r="B466" s="233" t="s">
        <v>472</v>
      </c>
      <c r="C466" s="234">
        <v>0</v>
      </c>
      <c r="D466" s="234">
        <v>0</v>
      </c>
      <c r="E466" s="235"/>
    </row>
    <row r="467" s="239" customFormat="1" customHeight="1" spans="1:5">
      <c r="A467" s="233">
        <v>2060602</v>
      </c>
      <c r="B467" s="233" t="s">
        <v>473</v>
      </c>
      <c r="C467" s="234">
        <v>0</v>
      </c>
      <c r="D467" s="234">
        <v>0</v>
      </c>
      <c r="E467" s="235"/>
    </row>
    <row r="468" s="239" customFormat="1" customHeight="1" spans="1:5">
      <c r="A468" s="233">
        <v>2060603</v>
      </c>
      <c r="B468" s="233" t="s">
        <v>474</v>
      </c>
      <c r="C468" s="234">
        <v>0</v>
      </c>
      <c r="D468" s="234">
        <v>0</v>
      </c>
      <c r="E468" s="235"/>
    </row>
    <row r="469" s="239" customFormat="1" customHeight="1" spans="1:5">
      <c r="A469" s="233">
        <v>2060699</v>
      </c>
      <c r="B469" s="233" t="s">
        <v>475</v>
      </c>
      <c r="C469" s="234">
        <v>0</v>
      </c>
      <c r="D469" s="234">
        <v>0</v>
      </c>
      <c r="E469" s="235"/>
    </row>
    <row r="470" s="238" customFormat="1" customHeight="1" spans="1:5">
      <c r="A470" s="233">
        <v>20607</v>
      </c>
      <c r="B470" s="233" t="s">
        <v>476</v>
      </c>
      <c r="C470" s="234">
        <f>SUM(C471:C476)</f>
        <v>62</v>
      </c>
      <c r="D470" s="234">
        <f>SUM(D471:D476)</f>
        <v>62</v>
      </c>
      <c r="E470" s="235"/>
    </row>
    <row r="471" s="239" customFormat="1" customHeight="1" spans="1:5">
      <c r="A471" s="233">
        <v>2060701</v>
      </c>
      <c r="B471" s="233" t="s">
        <v>450</v>
      </c>
      <c r="C471" s="234">
        <v>0</v>
      </c>
      <c r="D471" s="234">
        <v>0</v>
      </c>
      <c r="E471" s="235"/>
    </row>
    <row r="472" s="239" customFormat="1" customHeight="1" spans="1:5">
      <c r="A472" s="233">
        <v>2060702</v>
      </c>
      <c r="B472" s="233" t="s">
        <v>477</v>
      </c>
      <c r="C472" s="234">
        <v>18</v>
      </c>
      <c r="D472" s="234">
        <v>18</v>
      </c>
      <c r="E472" s="235"/>
    </row>
    <row r="473" s="239" customFormat="1" customHeight="1" spans="1:5">
      <c r="A473" s="233">
        <v>2060703</v>
      </c>
      <c r="B473" s="233" t="s">
        <v>478</v>
      </c>
      <c r="C473" s="234">
        <v>26</v>
      </c>
      <c r="D473" s="234">
        <v>26</v>
      </c>
      <c r="E473" s="235"/>
    </row>
    <row r="474" s="239" customFormat="1" customHeight="1" spans="1:5">
      <c r="A474" s="233">
        <v>2060704</v>
      </c>
      <c r="B474" s="233" t="s">
        <v>479</v>
      </c>
      <c r="C474" s="234">
        <v>0</v>
      </c>
      <c r="D474" s="234">
        <v>0</v>
      </c>
      <c r="E474" s="235"/>
    </row>
    <row r="475" s="239" customFormat="1" customHeight="1" spans="1:5">
      <c r="A475" s="233">
        <v>2060705</v>
      </c>
      <c r="B475" s="233" t="s">
        <v>480</v>
      </c>
      <c r="C475" s="234">
        <v>0</v>
      </c>
      <c r="D475" s="234">
        <v>0</v>
      </c>
      <c r="E475" s="235"/>
    </row>
    <row r="476" s="239" customFormat="1" customHeight="1" spans="1:5">
      <c r="A476" s="233">
        <v>2060799</v>
      </c>
      <c r="B476" s="233" t="s">
        <v>481</v>
      </c>
      <c r="C476" s="234">
        <v>18</v>
      </c>
      <c r="D476" s="234">
        <v>18</v>
      </c>
      <c r="E476" s="235"/>
    </row>
    <row r="477" s="239" customFormat="1" customHeight="1" spans="1:5">
      <c r="A477" s="233">
        <v>20608</v>
      </c>
      <c r="B477" s="233" t="s">
        <v>482</v>
      </c>
      <c r="C477" s="234">
        <f>SUM(C478:C480)</f>
        <v>0</v>
      </c>
      <c r="D477" s="234">
        <f>SUM(D478:D480)</f>
        <v>0</v>
      </c>
      <c r="E477" s="235"/>
    </row>
    <row r="478" s="239" customFormat="1" customHeight="1" spans="1:5">
      <c r="A478" s="233">
        <v>2060801</v>
      </c>
      <c r="B478" s="233" t="s">
        <v>483</v>
      </c>
      <c r="C478" s="234">
        <v>0</v>
      </c>
      <c r="D478" s="234">
        <v>0</v>
      </c>
      <c r="E478" s="235"/>
    </row>
    <row r="479" s="239" customFormat="1" customHeight="1" spans="1:5">
      <c r="A479" s="233">
        <v>2060802</v>
      </c>
      <c r="B479" s="233" t="s">
        <v>484</v>
      </c>
      <c r="C479" s="234">
        <v>0</v>
      </c>
      <c r="D479" s="234">
        <v>0</v>
      </c>
      <c r="E479" s="235"/>
    </row>
    <row r="480" s="239" customFormat="1" customHeight="1" spans="1:5">
      <c r="A480" s="233">
        <v>2060899</v>
      </c>
      <c r="B480" s="233" t="s">
        <v>485</v>
      </c>
      <c r="C480" s="234">
        <v>0</v>
      </c>
      <c r="D480" s="234">
        <v>0</v>
      </c>
      <c r="E480" s="235"/>
    </row>
    <row r="481" s="238" customFormat="1" customHeight="1" spans="1:5">
      <c r="A481" s="233">
        <v>20609</v>
      </c>
      <c r="B481" s="233" t="s">
        <v>486</v>
      </c>
      <c r="C481" s="234">
        <f>SUM(C482:C484)</f>
        <v>0</v>
      </c>
      <c r="D481" s="234">
        <f>SUM(D482:D484)</f>
        <v>0</v>
      </c>
      <c r="E481" s="235"/>
    </row>
    <row r="482" s="239" customFormat="1" customHeight="1" spans="1:5">
      <c r="A482" s="233">
        <v>2060901</v>
      </c>
      <c r="B482" s="233" t="s">
        <v>487</v>
      </c>
      <c r="C482" s="234">
        <v>0</v>
      </c>
      <c r="D482" s="234">
        <v>0</v>
      </c>
      <c r="E482" s="235"/>
    </row>
    <row r="483" s="239" customFormat="1" customHeight="1" spans="1:5">
      <c r="A483" s="233">
        <v>2060902</v>
      </c>
      <c r="B483" s="233" t="s">
        <v>488</v>
      </c>
      <c r="C483" s="234">
        <v>0</v>
      </c>
      <c r="D483" s="234">
        <v>0</v>
      </c>
      <c r="E483" s="235"/>
    </row>
    <row r="484" s="239" customFormat="1" customHeight="1" spans="1:5">
      <c r="A484" s="233">
        <v>2060999</v>
      </c>
      <c r="B484" s="233" t="s">
        <v>489</v>
      </c>
      <c r="C484" s="234">
        <v>0</v>
      </c>
      <c r="D484" s="234">
        <v>0</v>
      </c>
      <c r="E484" s="235"/>
    </row>
    <row r="485" s="239" customFormat="1" customHeight="1" spans="1:5">
      <c r="A485" s="233">
        <v>20699</v>
      </c>
      <c r="B485" s="233" t="s">
        <v>490</v>
      </c>
      <c r="C485" s="234">
        <f>SUM(C486:C489)</f>
        <v>421</v>
      </c>
      <c r="D485" s="234">
        <f>SUM(D486:D489)</f>
        <v>421</v>
      </c>
      <c r="E485" s="235"/>
    </row>
    <row r="486" s="239" customFormat="1" customHeight="1" spans="1:5">
      <c r="A486" s="233">
        <v>2069901</v>
      </c>
      <c r="B486" s="233" t="s">
        <v>491</v>
      </c>
      <c r="C486" s="234">
        <v>0</v>
      </c>
      <c r="D486" s="234">
        <v>0</v>
      </c>
      <c r="E486" s="235"/>
    </row>
    <row r="487" s="239" customFormat="1" customHeight="1" spans="1:5">
      <c r="A487" s="233">
        <v>2069902</v>
      </c>
      <c r="B487" s="233" t="s">
        <v>492</v>
      </c>
      <c r="C487" s="234">
        <v>0</v>
      </c>
      <c r="D487" s="234">
        <v>0</v>
      </c>
      <c r="E487" s="235"/>
    </row>
    <row r="488" s="239" customFormat="1" customHeight="1" spans="1:5">
      <c r="A488" s="233">
        <v>2069903</v>
      </c>
      <c r="B488" s="233" t="s">
        <v>493</v>
      </c>
      <c r="C488" s="234">
        <v>0</v>
      </c>
      <c r="D488" s="234">
        <v>0</v>
      </c>
      <c r="E488" s="235"/>
    </row>
    <row r="489" s="239" customFormat="1" customHeight="1" spans="1:5">
      <c r="A489" s="233">
        <v>2069999</v>
      </c>
      <c r="B489" s="233" t="s">
        <v>494</v>
      </c>
      <c r="C489" s="234">
        <v>421</v>
      </c>
      <c r="D489" s="234">
        <v>421</v>
      </c>
      <c r="E489" s="235"/>
    </row>
    <row r="490" s="238" customFormat="1" customHeight="1" spans="1:5">
      <c r="A490" s="233">
        <v>207</v>
      </c>
      <c r="B490" s="233" t="s">
        <v>495</v>
      </c>
      <c r="C490" s="234">
        <f>SUM(C491,C507,C515,C526,C535,C543)</f>
        <v>4092</v>
      </c>
      <c r="D490" s="234">
        <f>SUM(D491,D507,D515,D526,D535,D543)</f>
        <v>3591</v>
      </c>
      <c r="E490" s="235"/>
    </row>
    <row r="491" s="239" customFormat="1" customHeight="1" spans="1:5">
      <c r="A491" s="233">
        <v>20701</v>
      </c>
      <c r="B491" s="233" t="s">
        <v>496</v>
      </c>
      <c r="C491" s="234">
        <f>SUM(C492:C506)</f>
        <v>1906</v>
      </c>
      <c r="D491" s="234">
        <f>SUM(D492:D506)</f>
        <v>1570</v>
      </c>
      <c r="E491" s="235"/>
    </row>
    <row r="492" s="239" customFormat="1" customHeight="1" spans="1:5">
      <c r="A492" s="233">
        <v>2070101</v>
      </c>
      <c r="B492" s="233" t="s">
        <v>169</v>
      </c>
      <c r="C492" s="234">
        <v>669</v>
      </c>
      <c r="D492" s="234">
        <v>669</v>
      </c>
      <c r="E492" s="235"/>
    </row>
    <row r="493" s="239" customFormat="1" customHeight="1" spans="1:5">
      <c r="A493" s="233">
        <v>2070102</v>
      </c>
      <c r="B493" s="233" t="s">
        <v>170</v>
      </c>
      <c r="C493" s="234">
        <v>437</v>
      </c>
      <c r="D493" s="234">
        <v>437</v>
      </c>
      <c r="E493" s="235"/>
    </row>
    <row r="494" s="239" customFormat="1" customHeight="1" spans="1:5">
      <c r="A494" s="233">
        <v>2070103</v>
      </c>
      <c r="B494" s="233" t="s">
        <v>171</v>
      </c>
      <c r="C494" s="234">
        <v>0</v>
      </c>
      <c r="D494" s="234">
        <v>0</v>
      </c>
      <c r="E494" s="235"/>
    </row>
    <row r="495" s="239" customFormat="1" customHeight="1" spans="1:5">
      <c r="A495" s="233">
        <v>2070104</v>
      </c>
      <c r="B495" s="233" t="s">
        <v>497</v>
      </c>
      <c r="C495" s="234">
        <v>61</v>
      </c>
      <c r="D495" s="234">
        <v>61</v>
      </c>
      <c r="E495" s="235"/>
    </row>
    <row r="496" s="239" customFormat="1" customHeight="1" spans="1:5">
      <c r="A496" s="233">
        <v>2070105</v>
      </c>
      <c r="B496" s="233" t="s">
        <v>498</v>
      </c>
      <c r="C496" s="234">
        <v>0</v>
      </c>
      <c r="D496" s="234">
        <v>0</v>
      </c>
      <c r="E496" s="235"/>
    </row>
    <row r="497" s="239" customFormat="1" customHeight="1" spans="1:5">
      <c r="A497" s="233">
        <v>2070106</v>
      </c>
      <c r="B497" s="233" t="s">
        <v>499</v>
      </c>
      <c r="C497" s="234">
        <v>0</v>
      </c>
      <c r="D497" s="234">
        <v>0</v>
      </c>
      <c r="E497" s="235"/>
    </row>
    <row r="498" s="238" customFormat="1" customHeight="1" spans="1:5">
      <c r="A498" s="233">
        <v>2070107</v>
      </c>
      <c r="B498" s="233" t="s">
        <v>500</v>
      </c>
      <c r="C498" s="234">
        <v>0</v>
      </c>
      <c r="D498" s="234">
        <v>0</v>
      </c>
      <c r="E498" s="235"/>
    </row>
    <row r="499" s="239" customFormat="1" customHeight="1" spans="1:5">
      <c r="A499" s="233">
        <v>2070108</v>
      </c>
      <c r="B499" s="233" t="s">
        <v>501</v>
      </c>
      <c r="C499" s="234">
        <v>8</v>
      </c>
      <c r="D499" s="234">
        <v>8</v>
      </c>
      <c r="E499" s="235"/>
    </row>
    <row r="500" s="239" customFormat="1" customHeight="1" spans="1:5">
      <c r="A500" s="233">
        <v>2070109</v>
      </c>
      <c r="B500" s="233" t="s">
        <v>502</v>
      </c>
      <c r="C500" s="234">
        <v>129</v>
      </c>
      <c r="D500" s="234">
        <v>129</v>
      </c>
      <c r="E500" s="235"/>
    </row>
    <row r="501" s="239" customFormat="1" customHeight="1" spans="1:5">
      <c r="A501" s="233">
        <v>2070110</v>
      </c>
      <c r="B501" s="233" t="s">
        <v>503</v>
      </c>
      <c r="C501" s="234">
        <v>0</v>
      </c>
      <c r="D501" s="234">
        <v>0</v>
      </c>
      <c r="E501" s="235"/>
    </row>
    <row r="502" s="224" customFormat="1" customHeight="1" spans="1:5">
      <c r="A502" s="233">
        <v>2070111</v>
      </c>
      <c r="B502" s="233" t="s">
        <v>504</v>
      </c>
      <c r="C502" s="234">
        <v>60</v>
      </c>
      <c r="D502" s="234">
        <v>60</v>
      </c>
      <c r="E502" s="235"/>
    </row>
    <row r="503" s="238" customFormat="1" customHeight="1" spans="1:5">
      <c r="A503" s="233">
        <v>2070112</v>
      </c>
      <c r="B503" s="233" t="s">
        <v>505</v>
      </c>
      <c r="C503" s="234">
        <v>22</v>
      </c>
      <c r="D503" s="234">
        <v>22</v>
      </c>
      <c r="E503" s="235"/>
    </row>
    <row r="504" s="239" customFormat="1" customHeight="1" spans="1:5">
      <c r="A504" s="233">
        <v>2070113</v>
      </c>
      <c r="B504" s="233" t="s">
        <v>506</v>
      </c>
      <c r="C504" s="234">
        <v>0</v>
      </c>
      <c r="D504" s="234">
        <v>0</v>
      </c>
      <c r="E504" s="235"/>
    </row>
    <row r="505" s="239" customFormat="1" customHeight="1" spans="1:5">
      <c r="A505" s="233">
        <v>2070114</v>
      </c>
      <c r="B505" s="233" t="s">
        <v>507</v>
      </c>
      <c r="C505" s="234">
        <v>9</v>
      </c>
      <c r="D505" s="234">
        <v>9</v>
      </c>
      <c r="E505" s="235"/>
    </row>
    <row r="506" s="239" customFormat="1" customHeight="1" spans="1:5">
      <c r="A506" s="233">
        <v>2070199</v>
      </c>
      <c r="B506" s="233" t="s">
        <v>508</v>
      </c>
      <c r="C506" s="234">
        <v>511</v>
      </c>
      <c r="D506" s="234">
        <f>3591-3416</f>
        <v>175</v>
      </c>
      <c r="E506" s="235"/>
    </row>
    <row r="507" s="239" customFormat="1" customHeight="1" spans="1:5">
      <c r="A507" s="233">
        <v>20702</v>
      </c>
      <c r="B507" s="233" t="s">
        <v>509</v>
      </c>
      <c r="C507" s="234">
        <f>SUM(C508:C514)</f>
        <v>239</v>
      </c>
      <c r="D507" s="234">
        <f>SUM(D508:D514)</f>
        <v>239</v>
      </c>
      <c r="E507" s="235"/>
    </row>
    <row r="508" s="239" customFormat="1" customHeight="1" spans="1:5">
      <c r="A508" s="233">
        <v>2070201</v>
      </c>
      <c r="B508" s="233" t="s">
        <v>169</v>
      </c>
      <c r="C508" s="234">
        <v>0</v>
      </c>
      <c r="D508" s="234">
        <v>0</v>
      </c>
      <c r="E508" s="235"/>
    </row>
    <row r="509" s="239" customFormat="1" customHeight="1" spans="1:5">
      <c r="A509" s="233">
        <v>2070202</v>
      </c>
      <c r="B509" s="233" t="s">
        <v>170</v>
      </c>
      <c r="C509" s="234">
        <v>0</v>
      </c>
      <c r="D509" s="234">
        <v>0</v>
      </c>
      <c r="E509" s="235"/>
    </row>
    <row r="510" s="239" customFormat="1" customHeight="1" spans="1:5">
      <c r="A510" s="233">
        <v>2070203</v>
      </c>
      <c r="B510" s="233" t="s">
        <v>171</v>
      </c>
      <c r="C510" s="234">
        <v>0</v>
      </c>
      <c r="D510" s="234">
        <v>0</v>
      </c>
      <c r="E510" s="235"/>
    </row>
    <row r="511" s="239" customFormat="1" customHeight="1" spans="1:5">
      <c r="A511" s="233">
        <v>2070204</v>
      </c>
      <c r="B511" s="233" t="s">
        <v>510</v>
      </c>
      <c r="C511" s="234">
        <v>0</v>
      </c>
      <c r="D511" s="234">
        <v>0</v>
      </c>
      <c r="E511" s="235"/>
    </row>
    <row r="512" s="239" customFormat="1" customHeight="1" spans="1:5">
      <c r="A512" s="233">
        <v>2070205</v>
      </c>
      <c r="B512" s="233" t="s">
        <v>511</v>
      </c>
      <c r="C512" s="234">
        <v>239</v>
      </c>
      <c r="D512" s="234">
        <v>239</v>
      </c>
      <c r="E512" s="235"/>
    </row>
    <row r="513" s="239" customFormat="1" customHeight="1" spans="1:5">
      <c r="A513" s="233">
        <v>2070206</v>
      </c>
      <c r="B513" s="233" t="s">
        <v>512</v>
      </c>
      <c r="C513" s="234">
        <v>0</v>
      </c>
      <c r="D513" s="234">
        <v>0</v>
      </c>
      <c r="E513" s="235"/>
    </row>
    <row r="514" s="239" customFormat="1" customHeight="1" spans="1:5">
      <c r="A514" s="233">
        <v>2070299</v>
      </c>
      <c r="B514" s="233" t="s">
        <v>513</v>
      </c>
      <c r="C514" s="234">
        <v>0</v>
      </c>
      <c r="D514" s="234">
        <v>0</v>
      </c>
      <c r="E514" s="235"/>
    </row>
    <row r="515" s="239" customFormat="1" customHeight="1" spans="1:5">
      <c r="A515" s="233">
        <v>20703</v>
      </c>
      <c r="B515" s="233" t="s">
        <v>514</v>
      </c>
      <c r="C515" s="234">
        <f>SUM(C516:C525)</f>
        <v>229</v>
      </c>
      <c r="D515" s="234">
        <f>SUM(D516:D525)</f>
        <v>229</v>
      </c>
      <c r="E515" s="235"/>
    </row>
    <row r="516" s="239" customFormat="1" customHeight="1" spans="1:5">
      <c r="A516" s="233">
        <v>2070301</v>
      </c>
      <c r="B516" s="233" t="s">
        <v>169</v>
      </c>
      <c r="C516" s="234">
        <v>0</v>
      </c>
      <c r="D516" s="234">
        <v>0</v>
      </c>
      <c r="E516" s="235"/>
    </row>
    <row r="517" s="239" customFormat="1" customHeight="1" spans="1:5">
      <c r="A517" s="233">
        <v>2070302</v>
      </c>
      <c r="B517" s="233" t="s">
        <v>170</v>
      </c>
      <c r="C517" s="234">
        <v>0</v>
      </c>
      <c r="D517" s="234">
        <v>0</v>
      </c>
      <c r="E517" s="235"/>
    </row>
    <row r="518" s="239" customFormat="1" customHeight="1" spans="1:5">
      <c r="A518" s="233">
        <v>2070303</v>
      </c>
      <c r="B518" s="233" t="s">
        <v>171</v>
      </c>
      <c r="C518" s="234">
        <v>0</v>
      </c>
      <c r="D518" s="234">
        <v>0</v>
      </c>
      <c r="E518" s="235"/>
    </row>
    <row r="519" s="239" customFormat="1" customHeight="1" spans="1:5">
      <c r="A519" s="233">
        <v>2070304</v>
      </c>
      <c r="B519" s="233" t="s">
        <v>515</v>
      </c>
      <c r="C519" s="234">
        <v>0</v>
      </c>
      <c r="D519" s="234">
        <v>0</v>
      </c>
      <c r="E519" s="235"/>
    </row>
    <row r="520" s="239" customFormat="1" customHeight="1" spans="1:5">
      <c r="A520" s="233">
        <v>2070305</v>
      </c>
      <c r="B520" s="233" t="s">
        <v>516</v>
      </c>
      <c r="C520" s="234">
        <v>8</v>
      </c>
      <c r="D520" s="234">
        <v>8</v>
      </c>
      <c r="E520" s="235"/>
    </row>
    <row r="521" s="239" customFormat="1" customHeight="1" spans="1:5">
      <c r="A521" s="233">
        <v>2070306</v>
      </c>
      <c r="B521" s="233" t="s">
        <v>517</v>
      </c>
      <c r="C521" s="234">
        <v>0</v>
      </c>
      <c r="D521" s="234">
        <v>0</v>
      </c>
      <c r="E521" s="235"/>
    </row>
    <row r="522" s="238" customFormat="1" customHeight="1" spans="1:5">
      <c r="A522" s="233">
        <v>2070307</v>
      </c>
      <c r="B522" s="233" t="s">
        <v>518</v>
      </c>
      <c r="C522" s="234">
        <v>114</v>
      </c>
      <c r="D522" s="234">
        <v>114</v>
      </c>
      <c r="E522" s="235"/>
    </row>
    <row r="523" s="239" customFormat="1" customHeight="1" spans="1:5">
      <c r="A523" s="233">
        <v>2070308</v>
      </c>
      <c r="B523" s="233" t="s">
        <v>519</v>
      </c>
      <c r="C523" s="234">
        <v>93</v>
      </c>
      <c r="D523" s="234">
        <v>93</v>
      </c>
      <c r="E523" s="235"/>
    </row>
    <row r="524" s="239" customFormat="1" customHeight="1" spans="1:5">
      <c r="A524" s="233">
        <v>2070309</v>
      </c>
      <c r="B524" s="233" t="s">
        <v>520</v>
      </c>
      <c r="C524" s="234">
        <v>0</v>
      </c>
      <c r="D524" s="234">
        <v>0</v>
      </c>
      <c r="E524" s="235"/>
    </row>
    <row r="525" s="239" customFormat="1" customHeight="1" spans="1:5">
      <c r="A525" s="233">
        <v>2070399</v>
      </c>
      <c r="B525" s="233" t="s">
        <v>521</v>
      </c>
      <c r="C525" s="234">
        <v>14</v>
      </c>
      <c r="D525" s="234">
        <v>14</v>
      </c>
      <c r="E525" s="235"/>
    </row>
    <row r="526" s="239" customFormat="1" customHeight="1" spans="1:5">
      <c r="A526" s="233">
        <v>20706</v>
      </c>
      <c r="B526" s="233" t="s">
        <v>522</v>
      </c>
      <c r="C526" s="234">
        <f>SUM(C527:C534)</f>
        <v>20</v>
      </c>
      <c r="D526" s="234">
        <f>SUM(D527:D534)</f>
        <v>20</v>
      </c>
      <c r="E526" s="235"/>
    </row>
    <row r="527" s="239" customFormat="1" customHeight="1" spans="1:5">
      <c r="A527" s="233">
        <v>2070601</v>
      </c>
      <c r="B527" s="233" t="s">
        <v>169</v>
      </c>
      <c r="C527" s="234">
        <v>0</v>
      </c>
      <c r="D527" s="234">
        <v>0</v>
      </c>
      <c r="E527" s="235"/>
    </row>
    <row r="528" s="239" customFormat="1" customHeight="1" spans="1:5">
      <c r="A528" s="233">
        <v>2070602</v>
      </c>
      <c r="B528" s="233" t="s">
        <v>170</v>
      </c>
      <c r="C528" s="234">
        <v>0</v>
      </c>
      <c r="D528" s="234">
        <v>0</v>
      </c>
      <c r="E528" s="235"/>
    </row>
    <row r="529" s="239" customFormat="1" customHeight="1" spans="1:5">
      <c r="A529" s="233">
        <v>2070603</v>
      </c>
      <c r="B529" s="233" t="s">
        <v>171</v>
      </c>
      <c r="C529" s="234">
        <v>0</v>
      </c>
      <c r="D529" s="234">
        <v>0</v>
      </c>
      <c r="E529" s="235"/>
    </row>
    <row r="530" s="238" customFormat="1" customHeight="1" spans="1:5">
      <c r="A530" s="233">
        <v>2070604</v>
      </c>
      <c r="B530" s="233" t="s">
        <v>523</v>
      </c>
      <c r="C530" s="234">
        <v>0</v>
      </c>
      <c r="D530" s="234">
        <v>0</v>
      </c>
      <c r="E530" s="235"/>
    </row>
    <row r="531" s="239" customFormat="1" customHeight="1" spans="1:5">
      <c r="A531" s="233">
        <v>2070605</v>
      </c>
      <c r="B531" s="233" t="s">
        <v>524</v>
      </c>
      <c r="C531" s="234">
        <v>10</v>
      </c>
      <c r="D531" s="234">
        <v>10</v>
      </c>
      <c r="E531" s="235"/>
    </row>
    <row r="532" s="238" customFormat="1" customHeight="1" spans="1:5">
      <c r="A532" s="233">
        <v>2070606</v>
      </c>
      <c r="B532" s="233" t="s">
        <v>525</v>
      </c>
      <c r="C532" s="234">
        <v>0</v>
      </c>
      <c r="D532" s="234">
        <v>0</v>
      </c>
      <c r="E532" s="235"/>
    </row>
    <row r="533" s="239" customFormat="1" customHeight="1" spans="1:5">
      <c r="A533" s="233">
        <v>2070607</v>
      </c>
      <c r="B533" s="233" t="s">
        <v>526</v>
      </c>
      <c r="C533" s="234">
        <v>6</v>
      </c>
      <c r="D533" s="234">
        <v>6</v>
      </c>
      <c r="E533" s="235"/>
    </row>
    <row r="534" s="239" customFormat="1" customHeight="1" spans="1:5">
      <c r="A534" s="233">
        <v>2070699</v>
      </c>
      <c r="B534" s="233" t="s">
        <v>527</v>
      </c>
      <c r="C534" s="234">
        <v>4</v>
      </c>
      <c r="D534" s="234">
        <v>4</v>
      </c>
      <c r="E534" s="235"/>
    </row>
    <row r="535" s="239" customFormat="1" customHeight="1" spans="1:5">
      <c r="A535" s="233">
        <v>20708</v>
      </c>
      <c r="B535" s="233" t="s">
        <v>528</v>
      </c>
      <c r="C535" s="234">
        <f>SUM(C536:C542)</f>
        <v>1533</v>
      </c>
      <c r="D535" s="234">
        <f>SUM(D536:D542)</f>
        <v>1533</v>
      </c>
      <c r="E535" s="235"/>
    </row>
    <row r="536" s="239" customFormat="1" customHeight="1" spans="1:5">
      <c r="A536" s="233">
        <v>2070801</v>
      </c>
      <c r="B536" s="233" t="s">
        <v>169</v>
      </c>
      <c r="C536" s="234">
        <v>683</v>
      </c>
      <c r="D536" s="234">
        <v>683</v>
      </c>
      <c r="E536" s="235"/>
    </row>
    <row r="537" s="239" customFormat="1" customHeight="1" spans="1:5">
      <c r="A537" s="233">
        <v>2070802</v>
      </c>
      <c r="B537" s="233" t="s">
        <v>170</v>
      </c>
      <c r="C537" s="234">
        <v>437</v>
      </c>
      <c r="D537" s="234">
        <v>437</v>
      </c>
      <c r="E537" s="235"/>
    </row>
    <row r="538" s="239" customFormat="1" customHeight="1" spans="1:5">
      <c r="A538" s="233">
        <v>2070803</v>
      </c>
      <c r="B538" s="233" t="s">
        <v>171</v>
      </c>
      <c r="C538" s="234">
        <v>0</v>
      </c>
      <c r="D538" s="234">
        <v>0</v>
      </c>
      <c r="E538" s="235"/>
    </row>
    <row r="539" s="239" customFormat="1" customHeight="1" spans="1:5">
      <c r="A539" s="233">
        <v>2070806</v>
      </c>
      <c r="B539" s="233" t="s">
        <v>529</v>
      </c>
      <c r="C539" s="234">
        <v>0</v>
      </c>
      <c r="D539" s="234">
        <v>0</v>
      </c>
      <c r="E539" s="235"/>
    </row>
    <row r="540" s="239" customFormat="1" customHeight="1" spans="1:5">
      <c r="A540" s="233">
        <v>2070807</v>
      </c>
      <c r="B540" s="233" t="s">
        <v>530</v>
      </c>
      <c r="C540" s="234">
        <v>0</v>
      </c>
      <c r="D540" s="234">
        <v>0</v>
      </c>
      <c r="E540" s="235"/>
    </row>
    <row r="541" s="238" customFormat="1" customHeight="1" spans="1:5">
      <c r="A541" s="233">
        <v>2070808</v>
      </c>
      <c r="B541" s="233" t="s">
        <v>531</v>
      </c>
      <c r="C541" s="234">
        <v>121</v>
      </c>
      <c r="D541" s="234">
        <v>121</v>
      </c>
      <c r="E541" s="235"/>
    </row>
    <row r="542" s="239" customFormat="1" customHeight="1" spans="1:5">
      <c r="A542" s="233">
        <v>2070899</v>
      </c>
      <c r="B542" s="233" t="s">
        <v>532</v>
      </c>
      <c r="C542" s="234">
        <v>292</v>
      </c>
      <c r="D542" s="234">
        <v>292</v>
      </c>
      <c r="E542" s="235"/>
    </row>
    <row r="543" s="239" customFormat="1" customHeight="1" spans="1:5">
      <c r="A543" s="233">
        <v>20799</v>
      </c>
      <c r="B543" s="233" t="s">
        <v>533</v>
      </c>
      <c r="C543" s="234">
        <f>SUM(C544:C546)</f>
        <v>165</v>
      </c>
      <c r="D543" s="234">
        <f>SUM(D544:D546)</f>
        <v>0</v>
      </c>
      <c r="E543" s="235"/>
    </row>
    <row r="544" s="239" customFormat="1" customHeight="1" spans="1:5">
      <c r="A544" s="233">
        <v>2079902</v>
      </c>
      <c r="B544" s="233" t="s">
        <v>534</v>
      </c>
      <c r="C544" s="234">
        <v>0</v>
      </c>
      <c r="D544" s="234">
        <v>0</v>
      </c>
      <c r="E544" s="235"/>
    </row>
    <row r="545" s="238" customFormat="1" customHeight="1" spans="1:5">
      <c r="A545" s="233">
        <v>2079903</v>
      </c>
      <c r="B545" s="233" t="s">
        <v>535</v>
      </c>
      <c r="C545" s="234">
        <v>20</v>
      </c>
      <c r="D545" s="234">
        <v>0</v>
      </c>
      <c r="E545" s="235"/>
    </row>
    <row r="546" s="239" customFormat="1" customHeight="1" spans="1:5">
      <c r="A546" s="233">
        <v>2079999</v>
      </c>
      <c r="B546" s="233" t="s">
        <v>536</v>
      </c>
      <c r="C546" s="234">
        <f>385-240</f>
        <v>145</v>
      </c>
      <c r="D546" s="234">
        <v>0</v>
      </c>
      <c r="E546" s="235"/>
    </row>
    <row r="547" s="239" customFormat="1" customHeight="1" spans="1:5">
      <c r="A547" s="233">
        <v>208</v>
      </c>
      <c r="B547" s="233" t="s">
        <v>537</v>
      </c>
      <c r="C547" s="234">
        <f>SUM(C548,C567,C575,C577,C586,C590,C600,C609,C616,C624,C633,C639,C642,C645,C648,C651,C654,C658,C662,C670,C673)</f>
        <v>40297</v>
      </c>
      <c r="D547" s="234">
        <f>SUM(D548,D567,D575,D577,D586,D590,D600,D609,D616,D624,D633,D639,D642,D645,D648,D651,D654,D658,D662,D670,D673)</f>
        <v>58457</v>
      </c>
      <c r="E547" s="235"/>
    </row>
    <row r="548" s="239" customFormat="1" customHeight="1" spans="1:5">
      <c r="A548" s="233">
        <v>20801</v>
      </c>
      <c r="B548" s="233" t="s">
        <v>538</v>
      </c>
      <c r="C548" s="234">
        <f>SUM(C549:C566)</f>
        <v>2673</v>
      </c>
      <c r="D548" s="234">
        <f>SUM(D549:D566)</f>
        <v>2673</v>
      </c>
      <c r="E548" s="235"/>
    </row>
    <row r="549" s="239" customFormat="1" customHeight="1" spans="1:5">
      <c r="A549" s="233">
        <v>2080101</v>
      </c>
      <c r="B549" s="233" t="s">
        <v>169</v>
      </c>
      <c r="C549" s="234">
        <v>520</v>
      </c>
      <c r="D549" s="234">
        <v>520</v>
      </c>
      <c r="E549" s="235"/>
    </row>
    <row r="550" s="239" customFormat="1" customHeight="1" spans="1:5">
      <c r="A550" s="233">
        <v>2080102</v>
      </c>
      <c r="B550" s="233" t="s">
        <v>170</v>
      </c>
      <c r="C550" s="234">
        <v>319</v>
      </c>
      <c r="D550" s="234">
        <v>319</v>
      </c>
      <c r="E550" s="235"/>
    </row>
    <row r="551" s="239" customFormat="1" customHeight="1" spans="1:5">
      <c r="A551" s="233">
        <v>2080103</v>
      </c>
      <c r="B551" s="233" t="s">
        <v>171</v>
      </c>
      <c r="C551" s="234">
        <v>0</v>
      </c>
      <c r="D551" s="234">
        <v>0</v>
      </c>
      <c r="E551" s="235"/>
    </row>
    <row r="552" s="239" customFormat="1" customHeight="1" spans="1:5">
      <c r="A552" s="233">
        <v>2080104</v>
      </c>
      <c r="B552" s="233" t="s">
        <v>539</v>
      </c>
      <c r="C552" s="234">
        <v>0</v>
      </c>
      <c r="D552" s="234">
        <v>0</v>
      </c>
      <c r="E552" s="235"/>
    </row>
    <row r="553" s="239" customFormat="1" customHeight="1" spans="1:5">
      <c r="A553" s="233">
        <v>2080105</v>
      </c>
      <c r="B553" s="233" t="s">
        <v>540</v>
      </c>
      <c r="C553" s="234">
        <v>105</v>
      </c>
      <c r="D553" s="234">
        <v>105</v>
      </c>
      <c r="E553" s="235"/>
    </row>
    <row r="554" s="239" customFormat="1" customHeight="1" spans="1:5">
      <c r="A554" s="233">
        <v>2080106</v>
      </c>
      <c r="B554" s="233" t="s">
        <v>541</v>
      </c>
      <c r="C554" s="234">
        <v>136</v>
      </c>
      <c r="D554" s="234">
        <v>136</v>
      </c>
      <c r="E554" s="235"/>
    </row>
    <row r="555" s="238" customFormat="1" customHeight="1" spans="1:5">
      <c r="A555" s="233">
        <v>2080107</v>
      </c>
      <c r="B555" s="233" t="s">
        <v>542</v>
      </c>
      <c r="C555" s="234">
        <v>236</v>
      </c>
      <c r="D555" s="234">
        <v>236</v>
      </c>
      <c r="E555" s="235"/>
    </row>
    <row r="556" s="239" customFormat="1" customHeight="1" spans="1:5">
      <c r="A556" s="233">
        <v>2080108</v>
      </c>
      <c r="B556" s="233" t="s">
        <v>210</v>
      </c>
      <c r="C556" s="234">
        <v>0</v>
      </c>
      <c r="D556" s="234">
        <v>0</v>
      </c>
      <c r="E556" s="235"/>
    </row>
    <row r="557" s="239" customFormat="1" customHeight="1" spans="1:5">
      <c r="A557" s="233">
        <v>2080109</v>
      </c>
      <c r="B557" s="233" t="s">
        <v>543</v>
      </c>
      <c r="C557" s="234">
        <v>0</v>
      </c>
      <c r="D557" s="234">
        <v>0</v>
      </c>
      <c r="E557" s="235"/>
    </row>
    <row r="558" s="239" customFormat="1" customHeight="1" spans="1:5">
      <c r="A558" s="233">
        <v>2080110</v>
      </c>
      <c r="B558" s="233" t="s">
        <v>544</v>
      </c>
      <c r="C558" s="234">
        <v>0</v>
      </c>
      <c r="D558" s="234">
        <v>0</v>
      </c>
      <c r="E558" s="235"/>
    </row>
    <row r="559" s="239" customFormat="1" customHeight="1" spans="1:5">
      <c r="A559" s="233">
        <v>2080111</v>
      </c>
      <c r="B559" s="233" t="s">
        <v>545</v>
      </c>
      <c r="C559" s="234">
        <v>0</v>
      </c>
      <c r="D559" s="234">
        <v>0</v>
      </c>
      <c r="E559" s="235"/>
    </row>
    <row r="560" s="239" customFormat="1" customHeight="1" spans="1:5">
      <c r="A560" s="233">
        <v>2080112</v>
      </c>
      <c r="B560" s="233" t="s">
        <v>546</v>
      </c>
      <c r="C560" s="234">
        <v>0</v>
      </c>
      <c r="D560" s="234">
        <v>0</v>
      </c>
      <c r="E560" s="235"/>
    </row>
    <row r="561" s="239" customFormat="1" customHeight="1" spans="1:5">
      <c r="A561" s="233">
        <v>2080113</v>
      </c>
      <c r="B561" s="233" t="s">
        <v>547</v>
      </c>
      <c r="C561" s="234">
        <v>0</v>
      </c>
      <c r="D561" s="234">
        <v>0</v>
      </c>
      <c r="E561" s="235"/>
    </row>
    <row r="562" s="239" customFormat="1" customHeight="1" spans="1:5">
      <c r="A562" s="233">
        <v>2080114</v>
      </c>
      <c r="B562" s="233" t="s">
        <v>548</v>
      </c>
      <c r="C562" s="234">
        <v>0</v>
      </c>
      <c r="D562" s="234">
        <v>0</v>
      </c>
      <c r="E562" s="235"/>
    </row>
    <row r="563" s="239" customFormat="1" customHeight="1" spans="1:5">
      <c r="A563" s="233">
        <v>2080115</v>
      </c>
      <c r="B563" s="233" t="s">
        <v>549</v>
      </c>
      <c r="C563" s="234">
        <v>0</v>
      </c>
      <c r="D563" s="234">
        <v>0</v>
      </c>
      <c r="E563" s="235"/>
    </row>
    <row r="564" s="238" customFormat="1" customHeight="1" spans="1:5">
      <c r="A564" s="233">
        <v>2080116</v>
      </c>
      <c r="B564" s="233" t="s">
        <v>550</v>
      </c>
      <c r="C564" s="234">
        <v>0</v>
      </c>
      <c r="D564" s="234">
        <v>0</v>
      </c>
      <c r="E564" s="235"/>
    </row>
    <row r="565" s="239" customFormat="1" customHeight="1" spans="1:5">
      <c r="A565" s="233">
        <v>2080150</v>
      </c>
      <c r="B565" s="233" t="s">
        <v>178</v>
      </c>
      <c r="C565" s="234">
        <v>0</v>
      </c>
      <c r="D565" s="234">
        <v>0</v>
      </c>
      <c r="E565" s="235"/>
    </row>
    <row r="566" s="239" customFormat="1" customHeight="1" spans="1:5">
      <c r="A566" s="233">
        <v>2080199</v>
      </c>
      <c r="B566" s="233" t="s">
        <v>551</v>
      </c>
      <c r="C566" s="234">
        <v>1357</v>
      </c>
      <c r="D566" s="234">
        <v>1357</v>
      </c>
      <c r="E566" s="235"/>
    </row>
    <row r="567" s="239" customFormat="1" customHeight="1" spans="1:5">
      <c r="A567" s="233">
        <v>20802</v>
      </c>
      <c r="B567" s="233" t="s">
        <v>552</v>
      </c>
      <c r="C567" s="234">
        <f>SUM(C568:C574)</f>
        <v>4251</v>
      </c>
      <c r="D567" s="234">
        <f>SUM(D568:D574)</f>
        <v>4251</v>
      </c>
      <c r="E567" s="235"/>
    </row>
    <row r="568" s="239" customFormat="1" customHeight="1" spans="1:5">
      <c r="A568" s="233">
        <v>2080201</v>
      </c>
      <c r="B568" s="233" t="s">
        <v>169</v>
      </c>
      <c r="C568" s="234">
        <v>581</v>
      </c>
      <c r="D568" s="234">
        <v>581</v>
      </c>
      <c r="E568" s="235"/>
    </row>
    <row r="569" s="239" customFormat="1" customHeight="1" spans="1:5">
      <c r="A569" s="233">
        <v>2080202</v>
      </c>
      <c r="B569" s="233" t="s">
        <v>170</v>
      </c>
      <c r="C569" s="234">
        <v>1117</v>
      </c>
      <c r="D569" s="234">
        <v>1117</v>
      </c>
      <c r="E569" s="235"/>
    </row>
    <row r="570" s="239" customFormat="1" customHeight="1" spans="1:5">
      <c r="A570" s="233">
        <v>2080203</v>
      </c>
      <c r="B570" s="233" t="s">
        <v>171</v>
      </c>
      <c r="C570" s="234">
        <v>0</v>
      </c>
      <c r="D570" s="234">
        <v>0</v>
      </c>
      <c r="E570" s="235"/>
    </row>
    <row r="571" s="238" customFormat="1" customHeight="1" spans="1:5">
      <c r="A571" s="233">
        <v>2080206</v>
      </c>
      <c r="B571" s="233" t="s">
        <v>553</v>
      </c>
      <c r="C571" s="234">
        <v>0</v>
      </c>
      <c r="D571" s="234">
        <v>0</v>
      </c>
      <c r="E571" s="235"/>
    </row>
    <row r="572" s="239" customFormat="1" customHeight="1" spans="1:5">
      <c r="A572" s="233">
        <v>2080207</v>
      </c>
      <c r="B572" s="233" t="s">
        <v>554</v>
      </c>
      <c r="C572" s="234">
        <v>1</v>
      </c>
      <c r="D572" s="234">
        <v>1</v>
      </c>
      <c r="E572" s="235"/>
    </row>
    <row r="573" s="239" customFormat="1" customHeight="1" spans="1:5">
      <c r="A573" s="233">
        <v>2080208</v>
      </c>
      <c r="B573" s="233" t="s">
        <v>555</v>
      </c>
      <c r="C573" s="234">
        <v>581</v>
      </c>
      <c r="D573" s="234">
        <v>581</v>
      </c>
      <c r="E573" s="235"/>
    </row>
    <row r="574" s="239" customFormat="1" customHeight="1" spans="1:5">
      <c r="A574" s="233">
        <v>2080299</v>
      </c>
      <c r="B574" s="233" t="s">
        <v>556</v>
      </c>
      <c r="C574" s="234">
        <v>1971</v>
      </c>
      <c r="D574" s="234">
        <v>1971</v>
      </c>
      <c r="E574" s="235"/>
    </row>
    <row r="575" s="239" customFormat="1" customHeight="1" spans="1:5">
      <c r="A575" s="233">
        <v>20804</v>
      </c>
      <c r="B575" s="233" t="s">
        <v>557</v>
      </c>
      <c r="C575" s="234">
        <f>C576</f>
        <v>0</v>
      </c>
      <c r="D575" s="234">
        <f>D576</f>
        <v>0</v>
      </c>
      <c r="E575" s="235"/>
    </row>
    <row r="576" s="239" customFormat="1" customHeight="1" spans="1:5">
      <c r="A576" s="233">
        <v>2080402</v>
      </c>
      <c r="B576" s="233" t="s">
        <v>558</v>
      </c>
      <c r="C576" s="234">
        <v>0</v>
      </c>
      <c r="D576" s="234">
        <v>0</v>
      </c>
      <c r="E576" s="235"/>
    </row>
    <row r="577" s="239" customFormat="1" customHeight="1" spans="1:5">
      <c r="A577" s="233">
        <v>20805</v>
      </c>
      <c r="B577" s="233" t="s">
        <v>559</v>
      </c>
      <c r="C577" s="234">
        <f>SUM(C578:C585)</f>
        <v>5688</v>
      </c>
      <c r="D577" s="234">
        <f>SUM(D578:D585)</f>
        <v>14833</v>
      </c>
      <c r="E577" s="235"/>
    </row>
    <row r="578" s="239" customFormat="1" customHeight="1" spans="1:5">
      <c r="A578" s="233">
        <v>2080501</v>
      </c>
      <c r="B578" s="233" t="s">
        <v>560</v>
      </c>
      <c r="C578" s="234">
        <v>122</v>
      </c>
      <c r="D578" s="234">
        <v>122</v>
      </c>
      <c r="E578" s="235"/>
    </row>
    <row r="579" s="238" customFormat="1" customHeight="1" spans="1:5">
      <c r="A579" s="233">
        <v>2080502</v>
      </c>
      <c r="B579" s="233" t="s">
        <v>561</v>
      </c>
      <c r="C579" s="234">
        <v>21</v>
      </c>
      <c r="D579" s="234">
        <v>21</v>
      </c>
      <c r="E579" s="235"/>
    </row>
    <row r="580" s="239" customFormat="1" customHeight="1" spans="1:5">
      <c r="A580" s="233">
        <v>2080503</v>
      </c>
      <c r="B580" s="233" t="s">
        <v>562</v>
      </c>
      <c r="C580" s="234">
        <v>0</v>
      </c>
      <c r="D580" s="234">
        <v>0</v>
      </c>
      <c r="E580" s="235"/>
    </row>
    <row r="581" s="239" customFormat="1" customHeight="1" spans="1:5">
      <c r="A581" s="233">
        <v>2080505</v>
      </c>
      <c r="B581" s="233" t="s">
        <v>563</v>
      </c>
      <c r="C581" s="234">
        <v>5301</v>
      </c>
      <c r="D581" s="234">
        <f>15300-854</f>
        <v>14446</v>
      </c>
      <c r="E581" s="235"/>
    </row>
    <row r="582" s="239" customFormat="1" customHeight="1" spans="1:5">
      <c r="A582" s="233">
        <v>2080506</v>
      </c>
      <c r="B582" s="233" t="s">
        <v>564</v>
      </c>
      <c r="C582" s="234">
        <v>244</v>
      </c>
      <c r="D582" s="234">
        <v>244</v>
      </c>
      <c r="E582" s="235"/>
    </row>
    <row r="583" s="239" customFormat="1" customHeight="1" spans="1:5">
      <c r="A583" s="233">
        <v>2080507</v>
      </c>
      <c r="B583" s="233" t="s">
        <v>565</v>
      </c>
      <c r="C583" s="234">
        <v>0</v>
      </c>
      <c r="D583" s="234">
        <v>0</v>
      </c>
      <c r="E583" s="235"/>
    </row>
    <row r="584" s="239" customFormat="1" customHeight="1" spans="1:5">
      <c r="A584" s="233">
        <v>2080508</v>
      </c>
      <c r="B584" s="233" t="s">
        <v>566</v>
      </c>
      <c r="C584" s="234">
        <v>0</v>
      </c>
      <c r="D584" s="234">
        <v>0</v>
      </c>
      <c r="E584" s="235"/>
    </row>
    <row r="585" s="239" customFormat="1" customHeight="1" spans="1:5">
      <c r="A585" s="233">
        <v>2080599</v>
      </c>
      <c r="B585" s="233" t="s">
        <v>567</v>
      </c>
      <c r="C585" s="234">
        <v>0</v>
      </c>
      <c r="D585" s="234">
        <v>0</v>
      </c>
      <c r="E585" s="235"/>
    </row>
    <row r="586" s="239" customFormat="1" customHeight="1" spans="1:5">
      <c r="A586" s="233">
        <v>20806</v>
      </c>
      <c r="B586" s="233" t="s">
        <v>568</v>
      </c>
      <c r="C586" s="234">
        <f>SUM(C587:C589)</f>
        <v>0</v>
      </c>
      <c r="D586" s="234">
        <f>SUM(D587:D589)</f>
        <v>0</v>
      </c>
      <c r="E586" s="235"/>
    </row>
    <row r="587" s="239" customFormat="1" customHeight="1" spans="1:5">
      <c r="A587" s="233">
        <v>2080601</v>
      </c>
      <c r="B587" s="233" t="s">
        <v>569</v>
      </c>
      <c r="C587" s="234">
        <v>0</v>
      </c>
      <c r="D587" s="234">
        <v>0</v>
      </c>
      <c r="E587" s="235"/>
    </row>
    <row r="588" s="238" customFormat="1" customHeight="1" spans="1:5">
      <c r="A588" s="233">
        <v>2080602</v>
      </c>
      <c r="B588" s="233" t="s">
        <v>570</v>
      </c>
      <c r="C588" s="234">
        <v>0</v>
      </c>
      <c r="D588" s="234">
        <v>0</v>
      </c>
      <c r="E588" s="235"/>
    </row>
    <row r="589" s="239" customFormat="1" customHeight="1" spans="1:5">
      <c r="A589" s="233">
        <v>2080699</v>
      </c>
      <c r="B589" s="233" t="s">
        <v>571</v>
      </c>
      <c r="C589" s="234">
        <v>0</v>
      </c>
      <c r="D589" s="234">
        <v>0</v>
      </c>
      <c r="E589" s="235"/>
    </row>
    <row r="590" s="239" customFormat="1" customHeight="1" spans="1:5">
      <c r="A590" s="233">
        <v>20807</v>
      </c>
      <c r="B590" s="233" t="s">
        <v>572</v>
      </c>
      <c r="C590" s="234">
        <f>SUM(C591:C599)</f>
        <v>2652</v>
      </c>
      <c r="D590" s="234">
        <f>SUM(D591:D599)</f>
        <v>2652</v>
      </c>
      <c r="E590" s="235"/>
    </row>
    <row r="591" s="239" customFormat="1" customHeight="1" spans="1:5">
      <c r="A591" s="233">
        <v>2080701</v>
      </c>
      <c r="B591" s="233" t="s">
        <v>573</v>
      </c>
      <c r="C591" s="234">
        <v>0</v>
      </c>
      <c r="D591" s="234">
        <v>0</v>
      </c>
      <c r="E591" s="235"/>
    </row>
    <row r="592" s="239" customFormat="1" customHeight="1" spans="1:5">
      <c r="A592" s="233">
        <v>2080702</v>
      </c>
      <c r="B592" s="233" t="s">
        <v>574</v>
      </c>
      <c r="C592" s="234">
        <v>38</v>
      </c>
      <c r="D592" s="234">
        <v>38</v>
      </c>
      <c r="E592" s="235"/>
    </row>
    <row r="593" s="238" customFormat="1" customHeight="1" spans="1:5">
      <c r="A593" s="233">
        <v>2080704</v>
      </c>
      <c r="B593" s="233" t="s">
        <v>575</v>
      </c>
      <c r="C593" s="234">
        <v>0</v>
      </c>
      <c r="D593" s="234">
        <v>0</v>
      </c>
      <c r="E593" s="235"/>
    </row>
    <row r="594" s="239" customFormat="1" customHeight="1" spans="1:5">
      <c r="A594" s="233">
        <v>2080705</v>
      </c>
      <c r="B594" s="233" t="s">
        <v>576</v>
      </c>
      <c r="C594" s="234">
        <v>0</v>
      </c>
      <c r="D594" s="234">
        <v>0</v>
      </c>
      <c r="E594" s="235"/>
    </row>
    <row r="595" s="239" customFormat="1" customHeight="1" spans="1:5">
      <c r="A595" s="233">
        <v>2080709</v>
      </c>
      <c r="B595" s="233" t="s">
        <v>577</v>
      </c>
      <c r="C595" s="234">
        <v>0</v>
      </c>
      <c r="D595" s="234">
        <v>0</v>
      </c>
      <c r="E595" s="235"/>
    </row>
    <row r="596" s="238" customFormat="1" customHeight="1" spans="1:5">
      <c r="A596" s="233">
        <v>2080711</v>
      </c>
      <c r="B596" s="233" t="s">
        <v>578</v>
      </c>
      <c r="C596" s="234">
        <v>0</v>
      </c>
      <c r="D596" s="234">
        <v>0</v>
      </c>
      <c r="E596" s="235"/>
    </row>
    <row r="597" s="239" customFormat="1" customHeight="1" spans="1:5">
      <c r="A597" s="233">
        <v>2080712</v>
      </c>
      <c r="B597" s="233" t="s">
        <v>579</v>
      </c>
      <c r="C597" s="234">
        <v>0</v>
      </c>
      <c r="D597" s="234">
        <v>0</v>
      </c>
      <c r="E597" s="235"/>
    </row>
    <row r="598" s="239" customFormat="1" customHeight="1" spans="1:5">
      <c r="A598" s="233">
        <v>2080713</v>
      </c>
      <c r="B598" s="233" t="s">
        <v>580</v>
      </c>
      <c r="C598" s="234">
        <v>0</v>
      </c>
      <c r="D598" s="234">
        <v>0</v>
      </c>
      <c r="E598" s="235"/>
    </row>
    <row r="599" s="238" customFormat="1" customHeight="1" spans="1:5">
      <c r="A599" s="233">
        <v>2080799</v>
      </c>
      <c r="B599" s="233" t="s">
        <v>581</v>
      </c>
      <c r="C599" s="234">
        <v>2614</v>
      </c>
      <c r="D599" s="234">
        <v>2614</v>
      </c>
      <c r="E599" s="235"/>
    </row>
    <row r="600" s="239" customFormat="1" customHeight="1" spans="1:5">
      <c r="A600" s="233">
        <v>20808</v>
      </c>
      <c r="B600" s="233" t="s">
        <v>582</v>
      </c>
      <c r="C600" s="234">
        <f>SUM(C601:C608)</f>
        <v>5038</v>
      </c>
      <c r="D600" s="234">
        <f>SUM(D601:D608)</f>
        <v>5038</v>
      </c>
      <c r="E600" s="235"/>
    </row>
    <row r="601" s="239" customFormat="1" customHeight="1" spans="1:5">
      <c r="A601" s="233">
        <v>2080801</v>
      </c>
      <c r="B601" s="233" t="s">
        <v>583</v>
      </c>
      <c r="C601" s="234">
        <v>1277</v>
      </c>
      <c r="D601" s="234">
        <v>1277</v>
      </c>
      <c r="E601" s="235"/>
    </row>
    <row r="602" s="238" customFormat="1" customHeight="1" spans="1:5">
      <c r="A602" s="233">
        <v>2080802</v>
      </c>
      <c r="B602" s="233" t="s">
        <v>584</v>
      </c>
      <c r="C602" s="234">
        <v>420</v>
      </c>
      <c r="D602" s="234">
        <v>420</v>
      </c>
      <c r="E602" s="235"/>
    </row>
    <row r="603" s="239" customFormat="1" customHeight="1" spans="1:5">
      <c r="A603" s="233">
        <v>2080803</v>
      </c>
      <c r="B603" s="233" t="s">
        <v>585</v>
      </c>
      <c r="C603" s="234">
        <v>0</v>
      </c>
      <c r="D603" s="234">
        <v>0</v>
      </c>
      <c r="E603" s="235"/>
    </row>
    <row r="604" s="239" customFormat="1" customHeight="1" spans="1:5">
      <c r="A604" s="233">
        <v>2080805</v>
      </c>
      <c r="B604" s="233" t="s">
        <v>586</v>
      </c>
      <c r="C604" s="234">
        <v>559</v>
      </c>
      <c r="D604" s="234">
        <v>559</v>
      </c>
      <c r="E604" s="235"/>
    </row>
    <row r="605" s="238" customFormat="1" customHeight="1" spans="1:5">
      <c r="A605" s="233">
        <v>2080806</v>
      </c>
      <c r="B605" s="233" t="s">
        <v>587</v>
      </c>
      <c r="C605" s="234">
        <v>0</v>
      </c>
      <c r="D605" s="234">
        <v>0</v>
      </c>
      <c r="E605" s="235"/>
    </row>
    <row r="606" s="239" customFormat="1" customHeight="1" spans="1:5">
      <c r="A606" s="233">
        <v>2080807</v>
      </c>
      <c r="B606" s="233" t="s">
        <v>588</v>
      </c>
      <c r="C606" s="234">
        <v>0</v>
      </c>
      <c r="D606" s="234">
        <v>0</v>
      </c>
      <c r="E606" s="235"/>
    </row>
    <row r="607" s="239" customFormat="1" customHeight="1" spans="1:5">
      <c r="A607" s="233">
        <v>2080808</v>
      </c>
      <c r="B607" s="233" t="s">
        <v>589</v>
      </c>
      <c r="C607" s="234">
        <v>27</v>
      </c>
      <c r="D607" s="234">
        <v>27</v>
      </c>
      <c r="E607" s="235"/>
    </row>
    <row r="608" s="238" customFormat="1" customHeight="1" spans="1:5">
      <c r="A608" s="233">
        <v>2080899</v>
      </c>
      <c r="B608" s="233" t="s">
        <v>590</v>
      </c>
      <c r="C608" s="234">
        <v>2755</v>
      </c>
      <c r="D608" s="234">
        <v>2755</v>
      </c>
      <c r="E608" s="235"/>
    </row>
    <row r="609" s="239" customFormat="1" customHeight="1" spans="1:5">
      <c r="A609" s="233">
        <v>20809</v>
      </c>
      <c r="B609" s="233" t="s">
        <v>591</v>
      </c>
      <c r="C609" s="234">
        <f>SUM(C610:C615)</f>
        <v>2271</v>
      </c>
      <c r="D609" s="234">
        <f>SUM(D610:D615)</f>
        <v>2271</v>
      </c>
      <c r="E609" s="235"/>
    </row>
    <row r="610" s="239" customFormat="1" customHeight="1" spans="1:5">
      <c r="A610" s="233">
        <v>2080901</v>
      </c>
      <c r="B610" s="233" t="s">
        <v>592</v>
      </c>
      <c r="C610" s="234">
        <v>433</v>
      </c>
      <c r="D610" s="234">
        <v>433</v>
      </c>
      <c r="E610" s="235"/>
    </row>
    <row r="611" s="239" customFormat="1" customHeight="1" spans="1:5">
      <c r="A611" s="233">
        <v>2080902</v>
      </c>
      <c r="B611" s="233" t="s">
        <v>593</v>
      </c>
      <c r="C611" s="234">
        <v>351</v>
      </c>
      <c r="D611" s="234">
        <v>351</v>
      </c>
      <c r="E611" s="235"/>
    </row>
    <row r="612" s="238" customFormat="1" customHeight="1" spans="1:5">
      <c r="A612" s="233">
        <v>2080903</v>
      </c>
      <c r="B612" s="233" t="s">
        <v>594</v>
      </c>
      <c r="C612" s="234">
        <v>12</v>
      </c>
      <c r="D612" s="234">
        <v>12</v>
      </c>
      <c r="E612" s="235"/>
    </row>
    <row r="613" s="239" customFormat="1" customHeight="1" spans="1:5">
      <c r="A613" s="233">
        <v>2080904</v>
      </c>
      <c r="B613" s="233" t="s">
        <v>595</v>
      </c>
      <c r="C613" s="234">
        <v>54</v>
      </c>
      <c r="D613" s="234">
        <v>54</v>
      </c>
      <c r="E613" s="235"/>
    </row>
    <row r="614" s="239" customFormat="1" customHeight="1" spans="1:5">
      <c r="A614" s="233">
        <v>2080905</v>
      </c>
      <c r="B614" s="233" t="s">
        <v>596</v>
      </c>
      <c r="C614" s="234">
        <v>135</v>
      </c>
      <c r="D614" s="234">
        <v>135</v>
      </c>
      <c r="E614" s="235"/>
    </row>
    <row r="615" s="239" customFormat="1" customHeight="1" spans="1:5">
      <c r="A615" s="233">
        <v>2080999</v>
      </c>
      <c r="B615" s="233" t="s">
        <v>597</v>
      </c>
      <c r="C615" s="234">
        <v>1286</v>
      </c>
      <c r="D615" s="234">
        <v>1286</v>
      </c>
      <c r="E615" s="235"/>
    </row>
    <row r="616" s="238" customFormat="1" customHeight="1" spans="1:5">
      <c r="A616" s="233">
        <v>20810</v>
      </c>
      <c r="B616" s="233" t="s">
        <v>598</v>
      </c>
      <c r="C616" s="234">
        <f>SUM(C617:C623)</f>
        <v>2372</v>
      </c>
      <c r="D616" s="234">
        <f>SUM(D617:D623)</f>
        <v>2372</v>
      </c>
      <c r="E616" s="235"/>
    </row>
    <row r="617" s="239" customFormat="1" customHeight="1" spans="1:5">
      <c r="A617" s="233">
        <v>2081001</v>
      </c>
      <c r="B617" s="233" t="s">
        <v>599</v>
      </c>
      <c r="C617" s="234">
        <v>0</v>
      </c>
      <c r="D617" s="234">
        <v>0</v>
      </c>
      <c r="E617" s="235"/>
    </row>
    <row r="618" s="239" customFormat="1" customHeight="1" spans="1:5">
      <c r="A618" s="233">
        <v>2081002</v>
      </c>
      <c r="B618" s="233" t="s">
        <v>600</v>
      </c>
      <c r="C618" s="234">
        <v>9</v>
      </c>
      <c r="D618" s="234">
        <v>9</v>
      </c>
      <c r="E618" s="235"/>
    </row>
    <row r="619" s="239" customFormat="1" customHeight="1" spans="1:5">
      <c r="A619" s="233">
        <v>2081003</v>
      </c>
      <c r="B619" s="233" t="s">
        <v>601</v>
      </c>
      <c r="C619" s="234">
        <v>0</v>
      </c>
      <c r="D619" s="234">
        <v>0</v>
      </c>
      <c r="E619" s="235"/>
    </row>
    <row r="620" s="239" customFormat="1" customHeight="1" spans="1:5">
      <c r="A620" s="233">
        <v>2081004</v>
      </c>
      <c r="B620" s="233" t="s">
        <v>602</v>
      </c>
      <c r="C620" s="234">
        <v>401</v>
      </c>
      <c r="D620" s="234">
        <v>401</v>
      </c>
      <c r="E620" s="235"/>
    </row>
    <row r="621" s="239" customFormat="1" customHeight="1" spans="1:5">
      <c r="A621" s="233">
        <v>2081005</v>
      </c>
      <c r="B621" s="233" t="s">
        <v>603</v>
      </c>
      <c r="C621" s="234">
        <v>0</v>
      </c>
      <c r="D621" s="234">
        <v>0</v>
      </c>
      <c r="E621" s="235"/>
    </row>
    <row r="622" s="239" customFormat="1" customHeight="1" spans="1:5">
      <c r="A622" s="233">
        <v>2081006</v>
      </c>
      <c r="B622" s="233" t="s">
        <v>604</v>
      </c>
      <c r="C622" s="234">
        <v>310</v>
      </c>
      <c r="D622" s="234">
        <v>310</v>
      </c>
      <c r="E622" s="235"/>
    </row>
    <row r="623" s="239" customFormat="1" customHeight="1" spans="1:5">
      <c r="A623" s="233">
        <v>2081099</v>
      </c>
      <c r="B623" s="233" t="s">
        <v>605</v>
      </c>
      <c r="C623" s="234">
        <v>1652</v>
      </c>
      <c r="D623" s="234">
        <v>1652</v>
      </c>
      <c r="E623" s="235"/>
    </row>
    <row r="624" s="238" customFormat="1" customHeight="1" spans="1:5">
      <c r="A624" s="233">
        <v>20811</v>
      </c>
      <c r="B624" s="233" t="s">
        <v>606</v>
      </c>
      <c r="C624" s="234">
        <f>SUM(C625:C632)</f>
        <v>2320</v>
      </c>
      <c r="D624" s="234">
        <f>SUM(D625:D632)</f>
        <v>2320</v>
      </c>
      <c r="E624" s="235"/>
    </row>
    <row r="625" s="239" customFormat="1" customHeight="1" spans="1:5">
      <c r="A625" s="233">
        <v>2081101</v>
      </c>
      <c r="B625" s="233" t="s">
        <v>169</v>
      </c>
      <c r="C625" s="234">
        <v>86</v>
      </c>
      <c r="D625" s="234">
        <v>86</v>
      </c>
      <c r="E625" s="235"/>
    </row>
    <row r="626" s="239" customFormat="1" customHeight="1" spans="1:5">
      <c r="A626" s="233">
        <v>2081102</v>
      </c>
      <c r="B626" s="233" t="s">
        <v>170</v>
      </c>
      <c r="C626" s="234">
        <v>26</v>
      </c>
      <c r="D626" s="234">
        <v>26</v>
      </c>
      <c r="E626" s="235"/>
    </row>
    <row r="627" s="238" customFormat="1" customHeight="1" spans="1:5">
      <c r="A627" s="233">
        <v>2081103</v>
      </c>
      <c r="B627" s="233" t="s">
        <v>171</v>
      </c>
      <c r="C627" s="234">
        <v>0</v>
      </c>
      <c r="D627" s="234">
        <v>0</v>
      </c>
      <c r="E627" s="235"/>
    </row>
    <row r="628" s="239" customFormat="1" customHeight="1" spans="1:5">
      <c r="A628" s="233">
        <v>2081104</v>
      </c>
      <c r="B628" s="233" t="s">
        <v>607</v>
      </c>
      <c r="C628" s="234">
        <v>255</v>
      </c>
      <c r="D628" s="234">
        <v>255</v>
      </c>
      <c r="E628" s="235"/>
    </row>
    <row r="629" s="224" customFormat="1" customHeight="1" spans="1:5">
      <c r="A629" s="233">
        <v>2081105</v>
      </c>
      <c r="B629" s="233" t="s">
        <v>608</v>
      </c>
      <c r="C629" s="234">
        <v>126</v>
      </c>
      <c r="D629" s="234">
        <v>126</v>
      </c>
      <c r="E629" s="235"/>
    </row>
    <row r="630" s="238" customFormat="1" customHeight="1" spans="1:5">
      <c r="A630" s="233">
        <v>2081106</v>
      </c>
      <c r="B630" s="233" t="s">
        <v>609</v>
      </c>
      <c r="C630" s="234">
        <v>0</v>
      </c>
      <c r="D630" s="234">
        <v>0</v>
      </c>
      <c r="E630" s="235"/>
    </row>
    <row r="631" s="239" customFormat="1" customHeight="1" spans="1:5">
      <c r="A631" s="233">
        <v>2081107</v>
      </c>
      <c r="B631" s="233" t="s">
        <v>610</v>
      </c>
      <c r="C631" s="234">
        <v>1412</v>
      </c>
      <c r="D631" s="234">
        <v>1412</v>
      </c>
      <c r="E631" s="235"/>
    </row>
    <row r="632" s="239" customFormat="1" customHeight="1" spans="1:5">
      <c r="A632" s="233">
        <v>2081199</v>
      </c>
      <c r="B632" s="233" t="s">
        <v>611</v>
      </c>
      <c r="C632" s="234">
        <v>415</v>
      </c>
      <c r="D632" s="234">
        <v>415</v>
      </c>
      <c r="E632" s="235"/>
    </row>
    <row r="633" s="239" customFormat="1" customHeight="1" spans="1:5">
      <c r="A633" s="233">
        <v>20816</v>
      </c>
      <c r="B633" s="233" t="s">
        <v>612</v>
      </c>
      <c r="C633" s="234">
        <f>SUM(C634:C638)</f>
        <v>95</v>
      </c>
      <c r="D633" s="234">
        <f>SUM(D634:D638)</f>
        <v>95</v>
      </c>
      <c r="E633" s="235"/>
    </row>
    <row r="634" s="239" customFormat="1" customHeight="1" spans="1:5">
      <c r="A634" s="233">
        <v>2081601</v>
      </c>
      <c r="B634" s="233" t="s">
        <v>169</v>
      </c>
      <c r="C634" s="234">
        <v>43</v>
      </c>
      <c r="D634" s="234">
        <v>43</v>
      </c>
      <c r="E634" s="235"/>
    </row>
    <row r="635" s="238" customFormat="1" customHeight="1" spans="1:5">
      <c r="A635" s="233">
        <v>2081602</v>
      </c>
      <c r="B635" s="233" t="s">
        <v>170</v>
      </c>
      <c r="C635" s="234">
        <v>19</v>
      </c>
      <c r="D635" s="234">
        <v>19</v>
      </c>
      <c r="E635" s="235"/>
    </row>
    <row r="636" s="239" customFormat="1" customHeight="1" spans="1:5">
      <c r="A636" s="233">
        <v>2081603</v>
      </c>
      <c r="B636" s="233" t="s">
        <v>171</v>
      </c>
      <c r="C636" s="234">
        <v>0</v>
      </c>
      <c r="D636" s="234">
        <v>0</v>
      </c>
      <c r="E636" s="235"/>
    </row>
    <row r="637" s="239" customFormat="1" customHeight="1" spans="1:5">
      <c r="A637" s="233">
        <v>2081650</v>
      </c>
      <c r="B637" s="233" t="s">
        <v>178</v>
      </c>
      <c r="C637" s="234">
        <v>0</v>
      </c>
      <c r="D637" s="234">
        <v>0</v>
      </c>
      <c r="E637" s="235"/>
    </row>
    <row r="638" s="239" customFormat="1" customHeight="1" spans="1:5">
      <c r="A638" s="233">
        <v>2081699</v>
      </c>
      <c r="B638" s="233" t="s">
        <v>613</v>
      </c>
      <c r="C638" s="234">
        <v>33</v>
      </c>
      <c r="D638" s="234">
        <v>33</v>
      </c>
      <c r="E638" s="235"/>
    </row>
    <row r="639" s="239" customFormat="1" customHeight="1" spans="1:5">
      <c r="A639" s="233">
        <v>20819</v>
      </c>
      <c r="B639" s="233" t="s">
        <v>614</v>
      </c>
      <c r="C639" s="234">
        <f>SUM(C640:C641)</f>
        <v>2848</v>
      </c>
      <c r="D639" s="234">
        <f>SUM(D640:D641)</f>
        <v>2848</v>
      </c>
      <c r="E639" s="235"/>
    </row>
    <row r="640" s="239" customFormat="1" customHeight="1" spans="1:5">
      <c r="A640" s="233">
        <v>2081901</v>
      </c>
      <c r="B640" s="233" t="s">
        <v>615</v>
      </c>
      <c r="C640" s="234">
        <v>0</v>
      </c>
      <c r="D640" s="234">
        <v>0</v>
      </c>
      <c r="E640" s="235"/>
    </row>
    <row r="641" s="239" customFormat="1" customHeight="1" spans="1:5">
      <c r="A641" s="233">
        <v>2081902</v>
      </c>
      <c r="B641" s="233" t="s">
        <v>616</v>
      </c>
      <c r="C641" s="234">
        <v>2848</v>
      </c>
      <c r="D641" s="234">
        <v>2848</v>
      </c>
      <c r="E641" s="235"/>
    </row>
    <row r="642" s="239" customFormat="1" customHeight="1" spans="1:5">
      <c r="A642" s="233">
        <v>20820</v>
      </c>
      <c r="B642" s="233" t="s">
        <v>617</v>
      </c>
      <c r="C642" s="234">
        <f>SUM(C643:C644)</f>
        <v>588</v>
      </c>
      <c r="D642" s="234">
        <f>SUM(D643:D644)</f>
        <v>588</v>
      </c>
      <c r="E642" s="235"/>
    </row>
    <row r="643" s="239" customFormat="1" customHeight="1" spans="1:5">
      <c r="A643" s="233">
        <v>2082001</v>
      </c>
      <c r="B643" s="233" t="s">
        <v>618</v>
      </c>
      <c r="C643" s="234">
        <v>588</v>
      </c>
      <c r="D643" s="234">
        <v>588</v>
      </c>
      <c r="E643" s="235"/>
    </row>
    <row r="644" s="239" customFormat="1" customHeight="1" spans="1:5">
      <c r="A644" s="233">
        <v>2082002</v>
      </c>
      <c r="B644" s="233" t="s">
        <v>619</v>
      </c>
      <c r="C644" s="234">
        <v>0</v>
      </c>
      <c r="D644" s="234">
        <v>0</v>
      </c>
      <c r="E644" s="235"/>
    </row>
    <row r="645" s="239" customFormat="1" customHeight="1" spans="1:5">
      <c r="A645" s="233">
        <v>20821</v>
      </c>
      <c r="B645" s="233" t="s">
        <v>620</v>
      </c>
      <c r="C645" s="234">
        <f>SUM(C646:C647)</f>
        <v>1795</v>
      </c>
      <c r="D645" s="234">
        <f>SUM(D646:D647)</f>
        <v>1795</v>
      </c>
      <c r="E645" s="235"/>
    </row>
    <row r="646" s="239" customFormat="1" customHeight="1" spans="1:5">
      <c r="A646" s="233">
        <v>2082101</v>
      </c>
      <c r="B646" s="233" t="s">
        <v>621</v>
      </c>
      <c r="C646" s="234">
        <v>800</v>
      </c>
      <c r="D646" s="234">
        <v>800</v>
      </c>
      <c r="E646" s="235"/>
    </row>
    <row r="647" s="239" customFormat="1" customHeight="1" spans="1:5">
      <c r="A647" s="233">
        <v>2082102</v>
      </c>
      <c r="B647" s="233" t="s">
        <v>622</v>
      </c>
      <c r="C647" s="234">
        <v>995</v>
      </c>
      <c r="D647" s="234">
        <v>995</v>
      </c>
      <c r="E647" s="235"/>
    </row>
    <row r="648" s="239" customFormat="1" customHeight="1" spans="1:5">
      <c r="A648" s="233">
        <v>20824</v>
      </c>
      <c r="B648" s="233" t="s">
        <v>623</v>
      </c>
      <c r="C648" s="234">
        <f>SUM(C649:C650)</f>
        <v>0</v>
      </c>
      <c r="D648" s="234">
        <f>SUM(D649:D650)</f>
        <v>0</v>
      </c>
      <c r="E648" s="235"/>
    </row>
    <row r="649" s="239" customFormat="1" customHeight="1" spans="1:5">
      <c r="A649" s="233">
        <v>2082401</v>
      </c>
      <c r="B649" s="233" t="s">
        <v>624</v>
      </c>
      <c r="C649" s="234">
        <v>0</v>
      </c>
      <c r="D649" s="234">
        <v>0</v>
      </c>
      <c r="E649" s="235"/>
    </row>
    <row r="650" s="238" customFormat="1" customHeight="1" spans="1:5">
      <c r="A650" s="233">
        <v>2082402</v>
      </c>
      <c r="B650" s="233" t="s">
        <v>625</v>
      </c>
      <c r="C650" s="234">
        <v>0</v>
      </c>
      <c r="D650" s="234">
        <v>0</v>
      </c>
      <c r="E650" s="235"/>
    </row>
    <row r="651" s="239" customFormat="1" customHeight="1" spans="1:5">
      <c r="A651" s="233">
        <v>20825</v>
      </c>
      <c r="B651" s="233" t="s">
        <v>626</v>
      </c>
      <c r="C651" s="234">
        <f>SUM(C652:C653)</f>
        <v>76</v>
      </c>
      <c r="D651" s="234">
        <f>SUM(D652:D653)</f>
        <v>76</v>
      </c>
      <c r="E651" s="235"/>
    </row>
    <row r="652" s="239" customFormat="1" customHeight="1" spans="1:5">
      <c r="A652" s="233">
        <v>2082501</v>
      </c>
      <c r="B652" s="233" t="s">
        <v>627</v>
      </c>
      <c r="C652" s="234">
        <v>0</v>
      </c>
      <c r="D652" s="234">
        <v>0</v>
      </c>
      <c r="E652" s="235"/>
    </row>
    <row r="653" s="239" customFormat="1" customHeight="1" spans="1:5">
      <c r="A653" s="233">
        <v>2082502</v>
      </c>
      <c r="B653" s="233" t="s">
        <v>628</v>
      </c>
      <c r="C653" s="234">
        <v>76</v>
      </c>
      <c r="D653" s="234">
        <v>76</v>
      </c>
      <c r="E653" s="235"/>
    </row>
    <row r="654" s="238" customFormat="1" customHeight="1" spans="1:5">
      <c r="A654" s="233">
        <v>20826</v>
      </c>
      <c r="B654" s="233" t="s">
        <v>629</v>
      </c>
      <c r="C654" s="234">
        <f>SUM(C655:C657)</f>
        <v>6185</v>
      </c>
      <c r="D654" s="234">
        <f>SUM(D655:D657)</f>
        <v>15200</v>
      </c>
      <c r="E654" s="235"/>
    </row>
    <row r="655" s="239" customFormat="1" customHeight="1" spans="1:5">
      <c r="A655" s="233">
        <v>2082601</v>
      </c>
      <c r="B655" s="233" t="s">
        <v>630</v>
      </c>
      <c r="C655" s="234">
        <v>0</v>
      </c>
      <c r="D655" s="234">
        <v>0</v>
      </c>
      <c r="E655" s="235"/>
    </row>
    <row r="656" s="239" customFormat="1" customHeight="1" spans="1:5">
      <c r="A656" s="233">
        <v>2082602</v>
      </c>
      <c r="B656" s="233" t="s">
        <v>631</v>
      </c>
      <c r="C656" s="234">
        <f>8615-2430</f>
        <v>6185</v>
      </c>
      <c r="D656" s="234">
        <f>15200</f>
        <v>15200</v>
      </c>
      <c r="E656" s="235"/>
    </row>
    <row r="657" s="239" customFormat="1" customHeight="1" spans="1:5">
      <c r="A657" s="233">
        <v>2082699</v>
      </c>
      <c r="B657" s="233" t="s">
        <v>632</v>
      </c>
      <c r="C657" s="234">
        <v>0</v>
      </c>
      <c r="D657" s="234">
        <v>0</v>
      </c>
      <c r="E657" s="235"/>
    </row>
    <row r="658" s="239" customFormat="1" customHeight="1" spans="1:5">
      <c r="A658" s="233">
        <v>20827</v>
      </c>
      <c r="B658" s="233" t="s">
        <v>633</v>
      </c>
      <c r="C658" s="234">
        <f>SUM(C659:C661)</f>
        <v>0</v>
      </c>
      <c r="D658" s="234">
        <f>SUM(D659:D661)</f>
        <v>0</v>
      </c>
      <c r="E658" s="235"/>
    </row>
    <row r="659" s="239" customFormat="1" customHeight="1" spans="1:5">
      <c r="A659" s="233">
        <v>2082701</v>
      </c>
      <c r="B659" s="233" t="s">
        <v>634</v>
      </c>
      <c r="C659" s="234">
        <v>0</v>
      </c>
      <c r="D659" s="234">
        <v>0</v>
      </c>
      <c r="E659" s="235"/>
    </row>
    <row r="660" s="239" customFormat="1" customHeight="1" spans="1:5">
      <c r="A660" s="233">
        <v>2082702</v>
      </c>
      <c r="B660" s="233" t="s">
        <v>635</v>
      </c>
      <c r="C660" s="234">
        <v>0</v>
      </c>
      <c r="D660" s="234">
        <v>0</v>
      </c>
      <c r="E660" s="235"/>
    </row>
    <row r="661" s="239" customFormat="1" customHeight="1" spans="1:5">
      <c r="A661" s="233">
        <v>2082799</v>
      </c>
      <c r="B661" s="233" t="s">
        <v>636</v>
      </c>
      <c r="C661" s="234">
        <v>0</v>
      </c>
      <c r="D661" s="234">
        <v>0</v>
      </c>
      <c r="E661" s="235"/>
    </row>
    <row r="662" s="239" customFormat="1" customHeight="1" spans="1:5">
      <c r="A662" s="233">
        <v>20828</v>
      </c>
      <c r="B662" s="233" t="s">
        <v>637</v>
      </c>
      <c r="C662" s="234">
        <f>SUM(C663:C669)</f>
        <v>1445</v>
      </c>
      <c r="D662" s="234">
        <f>SUM(D663:D669)</f>
        <v>1445</v>
      </c>
      <c r="E662" s="235"/>
    </row>
    <row r="663" s="239" customFormat="1" customHeight="1" spans="1:5">
      <c r="A663" s="233">
        <v>2082801</v>
      </c>
      <c r="B663" s="233" t="s">
        <v>169</v>
      </c>
      <c r="C663" s="234">
        <v>238</v>
      </c>
      <c r="D663" s="234">
        <v>238</v>
      </c>
      <c r="E663" s="235"/>
    </row>
    <row r="664" s="239" customFormat="1" customHeight="1" spans="1:5">
      <c r="A664" s="233">
        <v>2082802</v>
      </c>
      <c r="B664" s="233" t="s">
        <v>170</v>
      </c>
      <c r="C664" s="234">
        <v>955</v>
      </c>
      <c r="D664" s="234">
        <v>955</v>
      </c>
      <c r="E664" s="235"/>
    </row>
    <row r="665" s="239" customFormat="1" customHeight="1" spans="1:5">
      <c r="A665" s="233">
        <v>2082803</v>
      </c>
      <c r="B665" s="233" t="s">
        <v>171</v>
      </c>
      <c r="C665" s="234">
        <v>0</v>
      </c>
      <c r="D665" s="234">
        <v>0</v>
      </c>
      <c r="E665" s="235"/>
    </row>
    <row r="666" s="238" customFormat="1" customHeight="1" spans="1:5">
      <c r="A666" s="233">
        <v>2082804</v>
      </c>
      <c r="B666" s="233" t="s">
        <v>638</v>
      </c>
      <c r="C666" s="234">
        <v>0</v>
      </c>
      <c r="D666" s="234">
        <v>0</v>
      </c>
      <c r="E666" s="235"/>
    </row>
    <row r="667" s="239" customFormat="1" customHeight="1" spans="1:5">
      <c r="A667" s="233">
        <v>2082805</v>
      </c>
      <c r="B667" s="233" t="s">
        <v>639</v>
      </c>
      <c r="C667" s="234">
        <v>0</v>
      </c>
      <c r="D667" s="234">
        <v>0</v>
      </c>
      <c r="E667" s="235"/>
    </row>
    <row r="668" s="239" customFormat="1" customHeight="1" spans="1:5">
      <c r="A668" s="233">
        <v>2082850</v>
      </c>
      <c r="B668" s="233" t="s">
        <v>178</v>
      </c>
      <c r="C668" s="234">
        <v>0</v>
      </c>
      <c r="D668" s="234">
        <v>0</v>
      </c>
      <c r="E668" s="235"/>
    </row>
    <row r="669" s="238" customFormat="1" customHeight="1" spans="1:5">
      <c r="A669" s="233">
        <v>2082899</v>
      </c>
      <c r="B669" s="233" t="s">
        <v>640</v>
      </c>
      <c r="C669" s="234">
        <v>252</v>
      </c>
      <c r="D669" s="234">
        <v>252</v>
      </c>
      <c r="E669" s="235"/>
    </row>
    <row r="670" s="239" customFormat="1" customHeight="1" spans="1:5">
      <c r="A670" s="233">
        <v>20830</v>
      </c>
      <c r="B670" s="233" t="s">
        <v>641</v>
      </c>
      <c r="C670" s="234">
        <f>SUM(C671:C672)</f>
        <v>0</v>
      </c>
      <c r="D670" s="234">
        <f>SUM(D671:D672)</f>
        <v>0</v>
      </c>
      <c r="E670" s="235"/>
    </row>
    <row r="671" s="239" customFormat="1" customHeight="1" spans="1:5">
      <c r="A671" s="233">
        <v>2083001</v>
      </c>
      <c r="B671" s="233" t="s">
        <v>642</v>
      </c>
      <c r="C671" s="234">
        <v>0</v>
      </c>
      <c r="D671" s="234">
        <v>0</v>
      </c>
      <c r="E671" s="235"/>
    </row>
    <row r="672" s="239" customFormat="1" customHeight="1" spans="1:5">
      <c r="A672" s="233">
        <v>2083099</v>
      </c>
      <c r="B672" s="233" t="s">
        <v>643</v>
      </c>
      <c r="C672" s="234">
        <v>0</v>
      </c>
      <c r="D672" s="234">
        <v>0</v>
      </c>
      <c r="E672" s="235"/>
    </row>
    <row r="673" s="238" customFormat="1" customHeight="1" spans="1:5">
      <c r="A673" s="233">
        <v>20899</v>
      </c>
      <c r="B673" s="233" t="s">
        <v>644</v>
      </c>
      <c r="C673" s="234">
        <f>C674</f>
        <v>0</v>
      </c>
      <c r="D673" s="234">
        <f>D674</f>
        <v>0</v>
      </c>
      <c r="E673" s="235"/>
    </row>
    <row r="674" s="239" customFormat="1" customHeight="1" spans="1:5">
      <c r="A674" s="233">
        <v>2089999</v>
      </c>
      <c r="B674" s="233" t="s">
        <v>645</v>
      </c>
      <c r="C674" s="234">
        <v>0</v>
      </c>
      <c r="D674" s="234">
        <v>0</v>
      </c>
      <c r="E674" s="235"/>
    </row>
    <row r="675" s="239" customFormat="1" customHeight="1" spans="1:5">
      <c r="A675" s="233">
        <v>210</v>
      </c>
      <c r="B675" s="233" t="s">
        <v>646</v>
      </c>
      <c r="C675" s="234">
        <f>SUM(C676,C681,C696,C700,C712,C715,C719,C724,C728,C732,C735,C744,C746)</f>
        <v>66549</v>
      </c>
      <c r="D675" s="234">
        <f>SUM(D676,D681,D696,D700,D712,D715,D719,D724,D728,D732,D735,D744,D746)</f>
        <v>35938</v>
      </c>
      <c r="E675" s="235"/>
    </row>
    <row r="676" s="239" customFormat="1" customHeight="1" spans="1:5">
      <c r="A676" s="233">
        <v>21001</v>
      </c>
      <c r="B676" s="233" t="s">
        <v>647</v>
      </c>
      <c r="C676" s="234">
        <f>SUM(C677:C680)</f>
        <v>3679</v>
      </c>
      <c r="D676" s="234">
        <f>SUM(D677:D680)</f>
        <v>3679</v>
      </c>
      <c r="E676" s="235"/>
    </row>
    <row r="677" s="239" customFormat="1" customHeight="1" spans="1:5">
      <c r="A677" s="233">
        <v>2100101</v>
      </c>
      <c r="B677" s="233" t="s">
        <v>169</v>
      </c>
      <c r="C677" s="234">
        <v>1243</v>
      </c>
      <c r="D677" s="234">
        <v>1243</v>
      </c>
      <c r="E677" s="235"/>
    </row>
    <row r="678" s="238" customFormat="1" customHeight="1" spans="1:5">
      <c r="A678" s="233">
        <v>2100102</v>
      </c>
      <c r="B678" s="233" t="s">
        <v>170</v>
      </c>
      <c r="C678" s="234">
        <v>2317</v>
      </c>
      <c r="D678" s="234">
        <v>2317</v>
      </c>
      <c r="E678" s="235"/>
    </row>
    <row r="679" s="239" customFormat="1" customHeight="1" spans="1:5">
      <c r="A679" s="233">
        <v>2100103</v>
      </c>
      <c r="B679" s="233" t="s">
        <v>171</v>
      </c>
      <c r="C679" s="234">
        <v>0</v>
      </c>
      <c r="D679" s="234">
        <v>0</v>
      </c>
      <c r="E679" s="235"/>
    </row>
    <row r="680" s="239" customFormat="1" customHeight="1" spans="1:5">
      <c r="A680" s="233">
        <v>2100199</v>
      </c>
      <c r="B680" s="233" t="s">
        <v>648</v>
      </c>
      <c r="C680" s="234">
        <v>119</v>
      </c>
      <c r="D680" s="234">
        <v>119</v>
      </c>
      <c r="E680" s="235"/>
    </row>
    <row r="681" s="239" customFormat="1" customHeight="1" spans="1:5">
      <c r="A681" s="233">
        <v>21002</v>
      </c>
      <c r="B681" s="233" t="s">
        <v>649</v>
      </c>
      <c r="C681" s="234">
        <f>SUM(C682:C695)</f>
        <v>1531</v>
      </c>
      <c r="D681" s="234">
        <f>SUM(D682:D695)</f>
        <v>1531</v>
      </c>
      <c r="E681" s="235"/>
    </row>
    <row r="682" s="238" customFormat="1" customHeight="1" spans="1:5">
      <c r="A682" s="233">
        <v>2100201</v>
      </c>
      <c r="B682" s="233" t="s">
        <v>650</v>
      </c>
      <c r="C682" s="234">
        <v>390</v>
      </c>
      <c r="D682" s="234">
        <v>390</v>
      </c>
      <c r="E682" s="235"/>
    </row>
    <row r="683" s="239" customFormat="1" customHeight="1" spans="1:5">
      <c r="A683" s="233">
        <v>2100202</v>
      </c>
      <c r="B683" s="233" t="s">
        <v>651</v>
      </c>
      <c r="C683" s="234">
        <v>150</v>
      </c>
      <c r="D683" s="234">
        <v>150</v>
      </c>
      <c r="E683" s="235"/>
    </row>
    <row r="684" s="239" customFormat="1" customHeight="1" spans="1:5">
      <c r="A684" s="233">
        <v>2100203</v>
      </c>
      <c r="B684" s="233" t="s">
        <v>652</v>
      </c>
      <c r="C684" s="234">
        <v>0</v>
      </c>
      <c r="D684" s="234">
        <v>0</v>
      </c>
      <c r="E684" s="235"/>
    </row>
    <row r="685" s="239" customFormat="1" customHeight="1" spans="1:5">
      <c r="A685" s="233">
        <v>2100204</v>
      </c>
      <c r="B685" s="233" t="s">
        <v>653</v>
      </c>
      <c r="C685" s="234">
        <v>0</v>
      </c>
      <c r="D685" s="234">
        <v>0</v>
      </c>
      <c r="E685" s="235"/>
    </row>
    <row r="686" s="238" customFormat="1" customHeight="1" spans="1:5">
      <c r="A686" s="233">
        <v>2100205</v>
      </c>
      <c r="B686" s="233" t="s">
        <v>654</v>
      </c>
      <c r="C686" s="234">
        <v>60</v>
      </c>
      <c r="D686" s="234">
        <v>60</v>
      </c>
      <c r="E686" s="235"/>
    </row>
    <row r="687" s="239" customFormat="1" customHeight="1" spans="1:5">
      <c r="A687" s="233">
        <v>2100206</v>
      </c>
      <c r="B687" s="233" t="s">
        <v>655</v>
      </c>
      <c r="C687" s="234">
        <v>435</v>
      </c>
      <c r="D687" s="234">
        <v>435</v>
      </c>
      <c r="E687" s="235"/>
    </row>
    <row r="688" s="239" customFormat="1" customHeight="1" spans="1:5">
      <c r="A688" s="233">
        <v>2100207</v>
      </c>
      <c r="B688" s="233" t="s">
        <v>656</v>
      </c>
      <c r="C688" s="234">
        <v>0</v>
      </c>
      <c r="D688" s="234">
        <v>0</v>
      </c>
      <c r="E688" s="235"/>
    </row>
    <row r="689" s="238" customFormat="1" customHeight="1" spans="1:5">
      <c r="A689" s="233">
        <v>2100208</v>
      </c>
      <c r="B689" s="233" t="s">
        <v>657</v>
      </c>
      <c r="C689" s="234">
        <v>13</v>
      </c>
      <c r="D689" s="234">
        <v>13</v>
      </c>
      <c r="E689" s="235"/>
    </row>
    <row r="690" s="239" customFormat="1" customHeight="1" spans="1:5">
      <c r="A690" s="233">
        <v>2100209</v>
      </c>
      <c r="B690" s="233" t="s">
        <v>658</v>
      </c>
      <c r="C690" s="234">
        <v>0</v>
      </c>
      <c r="D690" s="234">
        <v>0</v>
      </c>
      <c r="E690" s="235"/>
    </row>
    <row r="691" s="239" customFormat="1" customHeight="1" spans="1:5">
      <c r="A691" s="233">
        <v>2100210</v>
      </c>
      <c r="B691" s="233" t="s">
        <v>659</v>
      </c>
      <c r="C691" s="234">
        <v>0</v>
      </c>
      <c r="D691" s="234">
        <v>0</v>
      </c>
      <c r="E691" s="235"/>
    </row>
    <row r="692" s="239" customFormat="1" customHeight="1" spans="1:5">
      <c r="A692" s="233">
        <v>2100211</v>
      </c>
      <c r="B692" s="233" t="s">
        <v>660</v>
      </c>
      <c r="C692" s="234">
        <v>0</v>
      </c>
      <c r="D692" s="234">
        <v>0</v>
      </c>
      <c r="E692" s="235"/>
    </row>
    <row r="693" s="239" customFormat="1" customHeight="1" spans="1:5">
      <c r="A693" s="233">
        <v>2100212</v>
      </c>
      <c r="B693" s="233" t="s">
        <v>661</v>
      </c>
      <c r="C693" s="234">
        <v>0</v>
      </c>
      <c r="D693" s="234">
        <v>0</v>
      </c>
      <c r="E693" s="235"/>
    </row>
    <row r="694" s="239" customFormat="1" customHeight="1" spans="1:5">
      <c r="A694" s="233">
        <v>2100213</v>
      </c>
      <c r="B694" s="233" t="s">
        <v>662</v>
      </c>
      <c r="C694" s="234">
        <v>0</v>
      </c>
      <c r="D694" s="234">
        <v>0</v>
      </c>
      <c r="E694" s="235"/>
    </row>
    <row r="695" s="239" customFormat="1" customHeight="1" spans="1:5">
      <c r="A695" s="233">
        <v>2100299</v>
      </c>
      <c r="B695" s="233" t="s">
        <v>663</v>
      </c>
      <c r="C695" s="234">
        <v>483</v>
      </c>
      <c r="D695" s="234">
        <v>483</v>
      </c>
      <c r="E695" s="235"/>
    </row>
    <row r="696" s="239" customFormat="1" customHeight="1" spans="1:5">
      <c r="A696" s="233">
        <v>21003</v>
      </c>
      <c r="B696" s="233" t="s">
        <v>664</v>
      </c>
      <c r="C696" s="234">
        <f>SUM(C697:C699)</f>
        <v>1756</v>
      </c>
      <c r="D696" s="234">
        <f>SUM(D697:D699)</f>
        <v>1756</v>
      </c>
      <c r="E696" s="235"/>
    </row>
    <row r="697" s="239" customFormat="1" customHeight="1" spans="1:5">
      <c r="A697" s="233">
        <v>2100301</v>
      </c>
      <c r="B697" s="233" t="s">
        <v>665</v>
      </c>
      <c r="C697" s="234">
        <v>0</v>
      </c>
      <c r="D697" s="234">
        <v>0</v>
      </c>
      <c r="E697" s="235"/>
    </row>
    <row r="698" s="238" customFormat="1" customHeight="1" spans="1:5">
      <c r="A698" s="233">
        <v>2100302</v>
      </c>
      <c r="B698" s="233" t="s">
        <v>666</v>
      </c>
      <c r="C698" s="234">
        <v>919</v>
      </c>
      <c r="D698" s="234">
        <v>919</v>
      </c>
      <c r="E698" s="235"/>
    </row>
    <row r="699" s="238" customFormat="1" customHeight="1" spans="1:5">
      <c r="A699" s="233">
        <v>2100399</v>
      </c>
      <c r="B699" s="233" t="s">
        <v>667</v>
      </c>
      <c r="C699" s="234">
        <v>837</v>
      </c>
      <c r="D699" s="234">
        <v>837</v>
      </c>
      <c r="E699" s="235"/>
    </row>
    <row r="700" s="239" customFormat="1" customHeight="1" spans="1:5">
      <c r="A700" s="233">
        <v>21004</v>
      </c>
      <c r="B700" s="233" t="s">
        <v>668</v>
      </c>
      <c r="C700" s="234">
        <f>SUM(C701:C711)</f>
        <v>11473</v>
      </c>
      <c r="D700" s="234">
        <f>SUM(D701:D711)</f>
        <v>11473</v>
      </c>
      <c r="E700" s="235"/>
    </row>
    <row r="701" s="224" customFormat="1" customHeight="1" spans="1:5">
      <c r="A701" s="233">
        <v>2100401</v>
      </c>
      <c r="B701" s="233" t="s">
        <v>669</v>
      </c>
      <c r="C701" s="234">
        <v>1898</v>
      </c>
      <c r="D701" s="234">
        <v>1898</v>
      </c>
      <c r="E701" s="235"/>
    </row>
    <row r="702" s="238" customFormat="1" customHeight="1" spans="1:5">
      <c r="A702" s="233">
        <v>2100402</v>
      </c>
      <c r="B702" s="233" t="s">
        <v>670</v>
      </c>
      <c r="C702" s="234">
        <v>226</v>
      </c>
      <c r="D702" s="234">
        <v>226</v>
      </c>
      <c r="E702" s="235"/>
    </row>
    <row r="703" s="239" customFormat="1" customHeight="1" spans="1:5">
      <c r="A703" s="233">
        <v>2100403</v>
      </c>
      <c r="B703" s="233" t="s">
        <v>671</v>
      </c>
      <c r="C703" s="234">
        <v>359</v>
      </c>
      <c r="D703" s="234">
        <v>359</v>
      </c>
      <c r="E703" s="235"/>
    </row>
    <row r="704" s="239" customFormat="1" customHeight="1" spans="1:5">
      <c r="A704" s="233">
        <v>2100404</v>
      </c>
      <c r="B704" s="233" t="s">
        <v>672</v>
      </c>
      <c r="C704" s="234">
        <v>57</v>
      </c>
      <c r="D704" s="234">
        <v>57</v>
      </c>
      <c r="E704" s="235"/>
    </row>
    <row r="705" s="239" customFormat="1" customHeight="1" spans="1:5">
      <c r="A705" s="233">
        <v>2100405</v>
      </c>
      <c r="B705" s="233" t="s">
        <v>673</v>
      </c>
      <c r="C705" s="234">
        <v>0</v>
      </c>
      <c r="D705" s="234">
        <v>0</v>
      </c>
      <c r="E705" s="235"/>
    </row>
    <row r="706" s="239" customFormat="1" customHeight="1" spans="1:5">
      <c r="A706" s="233">
        <v>2100406</v>
      </c>
      <c r="B706" s="233" t="s">
        <v>674</v>
      </c>
      <c r="C706" s="234">
        <v>0</v>
      </c>
      <c r="D706" s="234">
        <v>0</v>
      </c>
      <c r="E706" s="235"/>
    </row>
    <row r="707" s="239" customFormat="1" customHeight="1" spans="1:5">
      <c r="A707" s="233">
        <v>2100407</v>
      </c>
      <c r="B707" s="233" t="s">
        <v>675</v>
      </c>
      <c r="C707" s="234">
        <v>0</v>
      </c>
      <c r="D707" s="234">
        <v>0</v>
      </c>
      <c r="E707" s="235"/>
    </row>
    <row r="708" s="239" customFormat="1" customHeight="1" spans="1:5">
      <c r="A708" s="233">
        <v>2100408</v>
      </c>
      <c r="B708" s="233" t="s">
        <v>676</v>
      </c>
      <c r="C708" s="234">
        <v>5623</v>
      </c>
      <c r="D708" s="234">
        <v>5623</v>
      </c>
      <c r="E708" s="235"/>
    </row>
    <row r="709" s="239" customFormat="1" customHeight="1" spans="1:5">
      <c r="A709" s="233">
        <v>2100409</v>
      </c>
      <c r="B709" s="233" t="s">
        <v>677</v>
      </c>
      <c r="C709" s="234">
        <v>840</v>
      </c>
      <c r="D709" s="234">
        <v>840</v>
      </c>
      <c r="E709" s="235"/>
    </row>
    <row r="710" s="239" customFormat="1" customHeight="1" spans="1:5">
      <c r="A710" s="233">
        <v>2100410</v>
      </c>
      <c r="B710" s="233" t="s">
        <v>678</v>
      </c>
      <c r="C710" s="234">
        <v>1627</v>
      </c>
      <c r="D710" s="234">
        <v>1627</v>
      </c>
      <c r="E710" s="235"/>
    </row>
    <row r="711" s="239" customFormat="1" customHeight="1" spans="1:5">
      <c r="A711" s="233">
        <v>2100499</v>
      </c>
      <c r="B711" s="233" t="s">
        <v>679</v>
      </c>
      <c r="C711" s="234">
        <v>843</v>
      </c>
      <c r="D711" s="234">
        <v>843</v>
      </c>
      <c r="E711" s="235"/>
    </row>
    <row r="712" s="238" customFormat="1" customHeight="1" spans="1:5">
      <c r="A712" s="233">
        <v>21006</v>
      </c>
      <c r="B712" s="233" t="s">
        <v>680</v>
      </c>
      <c r="C712" s="234">
        <f>SUM(C713:C714)</f>
        <v>50</v>
      </c>
      <c r="D712" s="234">
        <f>SUM(D713:D714)</f>
        <v>50</v>
      </c>
      <c r="E712" s="235"/>
    </row>
    <row r="713" s="239" customFormat="1" customHeight="1" spans="1:5">
      <c r="A713" s="233">
        <v>2100601</v>
      </c>
      <c r="B713" s="233" t="s">
        <v>681</v>
      </c>
      <c r="C713" s="234">
        <v>50</v>
      </c>
      <c r="D713" s="234">
        <v>50</v>
      </c>
      <c r="E713" s="235"/>
    </row>
    <row r="714" s="239" customFormat="1" customHeight="1" spans="1:5">
      <c r="A714" s="233">
        <v>2100699</v>
      </c>
      <c r="B714" s="233" t="s">
        <v>682</v>
      </c>
      <c r="C714" s="234">
        <v>0</v>
      </c>
      <c r="D714" s="234">
        <v>0</v>
      </c>
      <c r="E714" s="235"/>
    </row>
    <row r="715" s="239" customFormat="1" customHeight="1" spans="1:5">
      <c r="A715" s="233">
        <v>21007</v>
      </c>
      <c r="B715" s="233" t="s">
        <v>683</v>
      </c>
      <c r="C715" s="234">
        <f>SUM(C716:C718)</f>
        <v>5613</v>
      </c>
      <c r="D715" s="234">
        <f>SUM(D716:D718)</f>
        <v>5613</v>
      </c>
      <c r="E715" s="235"/>
    </row>
    <row r="716" s="238" customFormat="1" customHeight="1" spans="1:5">
      <c r="A716" s="233">
        <v>2100716</v>
      </c>
      <c r="B716" s="233" t="s">
        <v>684</v>
      </c>
      <c r="C716" s="234">
        <v>0</v>
      </c>
      <c r="D716" s="234">
        <v>0</v>
      </c>
      <c r="E716" s="235"/>
    </row>
    <row r="717" s="239" customFormat="1" customHeight="1" spans="1:5">
      <c r="A717" s="233">
        <v>2100717</v>
      </c>
      <c r="B717" s="233" t="s">
        <v>685</v>
      </c>
      <c r="C717" s="234">
        <v>3632</v>
      </c>
      <c r="D717" s="234">
        <v>3632</v>
      </c>
      <c r="E717" s="235"/>
    </row>
    <row r="718" s="239" customFormat="1" customHeight="1" spans="1:5">
      <c r="A718" s="233">
        <v>2100799</v>
      </c>
      <c r="B718" s="233" t="s">
        <v>686</v>
      </c>
      <c r="C718" s="234">
        <v>1981</v>
      </c>
      <c r="D718" s="234">
        <v>1981</v>
      </c>
      <c r="E718" s="235"/>
    </row>
    <row r="719" s="239" customFormat="1" customHeight="1" spans="1:5">
      <c r="A719" s="233">
        <v>21011</v>
      </c>
      <c r="B719" s="233" t="s">
        <v>687</v>
      </c>
      <c r="C719" s="234">
        <f>SUM(C720:C723)</f>
        <v>4735</v>
      </c>
      <c r="D719" s="234">
        <f>SUM(D720:D723)</f>
        <v>4735</v>
      </c>
      <c r="E719" s="235"/>
    </row>
    <row r="720" s="239" customFormat="1" customHeight="1" spans="1:5">
      <c r="A720" s="233">
        <v>2101101</v>
      </c>
      <c r="B720" s="233" t="s">
        <v>688</v>
      </c>
      <c r="C720" s="234">
        <v>1648</v>
      </c>
      <c r="D720" s="234">
        <v>1648</v>
      </c>
      <c r="E720" s="235"/>
    </row>
    <row r="721" s="239" customFormat="1" customHeight="1" spans="1:5">
      <c r="A721" s="233">
        <v>2101102</v>
      </c>
      <c r="B721" s="233" t="s">
        <v>689</v>
      </c>
      <c r="C721" s="234">
        <v>3087</v>
      </c>
      <c r="D721" s="234">
        <v>3087</v>
      </c>
      <c r="E721" s="235"/>
    </row>
    <row r="722" s="239" customFormat="1" customHeight="1" spans="1:5">
      <c r="A722" s="233">
        <v>2101103</v>
      </c>
      <c r="B722" s="233" t="s">
        <v>690</v>
      </c>
      <c r="C722" s="234">
        <v>0</v>
      </c>
      <c r="D722" s="234">
        <v>0</v>
      </c>
      <c r="E722" s="235"/>
    </row>
    <row r="723" s="239" customFormat="1" customHeight="1" spans="1:5">
      <c r="A723" s="233">
        <v>2101199</v>
      </c>
      <c r="B723" s="233" t="s">
        <v>691</v>
      </c>
      <c r="C723" s="234">
        <v>0</v>
      </c>
      <c r="D723" s="234">
        <v>0</v>
      </c>
      <c r="E723" s="235"/>
    </row>
    <row r="724" s="239" customFormat="1" customHeight="1" spans="1:5">
      <c r="A724" s="233">
        <v>21012</v>
      </c>
      <c r="B724" s="233" t="s">
        <v>692</v>
      </c>
      <c r="C724" s="234">
        <f>SUM(C725:C727)</f>
        <v>34606</v>
      </c>
      <c r="D724" s="234">
        <f>SUM(D725:D727)</f>
        <v>3995</v>
      </c>
      <c r="E724" s="235"/>
    </row>
    <row r="725" s="238" customFormat="1" customHeight="1" spans="1:5">
      <c r="A725" s="233">
        <v>2101201</v>
      </c>
      <c r="B725" s="233" t="s">
        <v>693</v>
      </c>
      <c r="C725" s="234">
        <f>32016</f>
        <v>32016</v>
      </c>
      <c r="D725" s="234">
        <v>0</v>
      </c>
      <c r="E725" s="235"/>
    </row>
    <row r="726" s="239" customFormat="1" customHeight="1" spans="1:5">
      <c r="A726" s="233">
        <v>2101202</v>
      </c>
      <c r="B726" s="233" t="s">
        <v>694</v>
      </c>
      <c r="C726" s="234">
        <v>1860</v>
      </c>
      <c r="D726" s="234">
        <v>2060</v>
      </c>
      <c r="E726" s="235"/>
    </row>
    <row r="727" s="239" customFormat="1" customHeight="1" spans="1:5">
      <c r="A727" s="233">
        <v>2101299</v>
      </c>
      <c r="B727" s="233" t="s">
        <v>695</v>
      </c>
      <c r="C727" s="234">
        <v>730</v>
      </c>
      <c r="D727" s="234">
        <f>730+1205</f>
        <v>1935</v>
      </c>
      <c r="E727" s="235"/>
    </row>
    <row r="728" s="239" customFormat="1" customHeight="1" spans="1:5">
      <c r="A728" s="233">
        <v>21013</v>
      </c>
      <c r="B728" s="233" t="s">
        <v>696</v>
      </c>
      <c r="C728" s="234">
        <f>SUM(C729:C731)</f>
        <v>1448</v>
      </c>
      <c r="D728" s="234">
        <f>SUM(D729:D731)</f>
        <v>1448</v>
      </c>
      <c r="E728" s="235"/>
    </row>
    <row r="729" s="239" customFormat="1" customHeight="1" spans="1:5">
      <c r="A729" s="233">
        <v>2101301</v>
      </c>
      <c r="B729" s="233" t="s">
        <v>697</v>
      </c>
      <c r="C729" s="234">
        <v>1438</v>
      </c>
      <c r="D729" s="234">
        <v>1438</v>
      </c>
      <c r="E729" s="235"/>
    </row>
    <row r="730" s="239" customFormat="1" customHeight="1" spans="1:5">
      <c r="A730" s="233">
        <v>2101302</v>
      </c>
      <c r="B730" s="233" t="s">
        <v>698</v>
      </c>
      <c r="C730" s="234">
        <v>0</v>
      </c>
      <c r="D730" s="234">
        <v>0</v>
      </c>
      <c r="E730" s="235"/>
    </row>
    <row r="731" s="239" customFormat="1" customHeight="1" spans="1:5">
      <c r="A731" s="233">
        <v>2101399</v>
      </c>
      <c r="B731" s="233" t="s">
        <v>699</v>
      </c>
      <c r="C731" s="234">
        <v>10</v>
      </c>
      <c r="D731" s="234">
        <v>10</v>
      </c>
      <c r="E731" s="235"/>
    </row>
    <row r="732" s="238" customFormat="1" customHeight="1" spans="1:5">
      <c r="A732" s="233">
        <v>21014</v>
      </c>
      <c r="B732" s="233" t="s">
        <v>700</v>
      </c>
      <c r="C732" s="234">
        <f>SUM(C733:C734)</f>
        <v>186</v>
      </c>
      <c r="D732" s="234">
        <f>SUM(D733:D734)</f>
        <v>186</v>
      </c>
      <c r="E732" s="235"/>
    </row>
    <row r="733" s="239" customFormat="1" customHeight="1" spans="1:5">
      <c r="A733" s="233">
        <v>2101401</v>
      </c>
      <c r="B733" s="233" t="s">
        <v>701</v>
      </c>
      <c r="C733" s="234">
        <v>165</v>
      </c>
      <c r="D733" s="234">
        <v>165</v>
      </c>
      <c r="E733" s="235"/>
    </row>
    <row r="734" s="239" customFormat="1" customHeight="1" spans="1:5">
      <c r="A734" s="233">
        <v>2101499</v>
      </c>
      <c r="B734" s="233" t="s">
        <v>702</v>
      </c>
      <c r="C734" s="234">
        <v>21</v>
      </c>
      <c r="D734" s="234">
        <v>21</v>
      </c>
      <c r="E734" s="235"/>
    </row>
    <row r="735" s="239" customFormat="1" customHeight="1" spans="1:5">
      <c r="A735" s="233">
        <v>21015</v>
      </c>
      <c r="B735" s="233" t="s">
        <v>703</v>
      </c>
      <c r="C735" s="234">
        <f>SUM(C736:C743)</f>
        <v>1188</v>
      </c>
      <c r="D735" s="234">
        <f>SUM(D736:D743)</f>
        <v>1188</v>
      </c>
      <c r="E735" s="235"/>
    </row>
    <row r="736" s="239" customFormat="1" customHeight="1" spans="1:5">
      <c r="A736" s="233">
        <v>2101501</v>
      </c>
      <c r="B736" s="233" t="s">
        <v>169</v>
      </c>
      <c r="C736" s="234">
        <v>207</v>
      </c>
      <c r="D736" s="234">
        <v>207</v>
      </c>
      <c r="E736" s="235"/>
    </row>
    <row r="737" s="239" customFormat="1" customHeight="1" spans="1:5">
      <c r="A737" s="233">
        <v>2101502</v>
      </c>
      <c r="B737" s="233" t="s">
        <v>170</v>
      </c>
      <c r="C737" s="234">
        <v>84</v>
      </c>
      <c r="D737" s="234">
        <v>84</v>
      </c>
      <c r="E737" s="235"/>
    </row>
    <row r="738" s="239" customFormat="1" customHeight="1" spans="1:5">
      <c r="A738" s="233">
        <v>2101503</v>
      </c>
      <c r="B738" s="233" t="s">
        <v>171</v>
      </c>
      <c r="C738" s="234">
        <v>0</v>
      </c>
      <c r="D738" s="234">
        <v>0</v>
      </c>
      <c r="E738" s="235"/>
    </row>
    <row r="739" s="238" customFormat="1" customHeight="1" spans="1:5">
      <c r="A739" s="233">
        <v>2101504</v>
      </c>
      <c r="B739" s="233" t="s">
        <v>210</v>
      </c>
      <c r="C739" s="234">
        <v>9</v>
      </c>
      <c r="D739" s="234">
        <v>9</v>
      </c>
      <c r="E739" s="235"/>
    </row>
    <row r="740" s="239" customFormat="1" customHeight="1" spans="1:5">
      <c r="A740" s="233">
        <v>2101505</v>
      </c>
      <c r="B740" s="233" t="s">
        <v>704</v>
      </c>
      <c r="C740" s="234">
        <v>5</v>
      </c>
      <c r="D740" s="234">
        <v>5</v>
      </c>
      <c r="E740" s="235"/>
    </row>
    <row r="741" s="239" customFormat="1" customHeight="1" spans="1:5">
      <c r="A741" s="233">
        <v>2101506</v>
      </c>
      <c r="B741" s="233" t="s">
        <v>705</v>
      </c>
      <c r="C741" s="234">
        <v>6</v>
      </c>
      <c r="D741" s="234">
        <v>6</v>
      </c>
      <c r="E741" s="235"/>
    </row>
    <row r="742" s="239" customFormat="1" customHeight="1" spans="1:5">
      <c r="A742" s="233">
        <v>2101550</v>
      </c>
      <c r="B742" s="233" t="s">
        <v>178</v>
      </c>
      <c r="C742" s="234">
        <v>139</v>
      </c>
      <c r="D742" s="234">
        <v>139</v>
      </c>
      <c r="E742" s="235"/>
    </row>
    <row r="743" s="239" customFormat="1" customHeight="1" spans="1:5">
      <c r="A743" s="233">
        <v>2101599</v>
      </c>
      <c r="B743" s="233" t="s">
        <v>706</v>
      </c>
      <c r="C743" s="234">
        <v>738</v>
      </c>
      <c r="D743" s="234">
        <v>738</v>
      </c>
      <c r="E743" s="235"/>
    </row>
    <row r="744" s="239" customFormat="1" customHeight="1" spans="1:5">
      <c r="A744" s="233">
        <v>21016</v>
      </c>
      <c r="B744" s="233" t="s">
        <v>707</v>
      </c>
      <c r="C744" s="234">
        <f>C745</f>
        <v>0</v>
      </c>
      <c r="D744" s="234">
        <f>D745</f>
        <v>0</v>
      </c>
      <c r="E744" s="235"/>
    </row>
    <row r="745" s="238" customFormat="1" customHeight="1" spans="1:5">
      <c r="A745" s="233">
        <v>2101601</v>
      </c>
      <c r="B745" s="233" t="s">
        <v>708</v>
      </c>
      <c r="C745" s="234">
        <v>0</v>
      </c>
      <c r="D745" s="234">
        <v>0</v>
      </c>
      <c r="E745" s="235"/>
    </row>
    <row r="746" s="239" customFormat="1" customHeight="1" spans="1:5">
      <c r="A746" s="233">
        <v>21099</v>
      </c>
      <c r="B746" s="233" t="s">
        <v>709</v>
      </c>
      <c r="C746" s="234">
        <f>C747</f>
        <v>284</v>
      </c>
      <c r="D746" s="234">
        <f>D747</f>
        <v>284</v>
      </c>
      <c r="E746" s="235"/>
    </row>
    <row r="747" s="239" customFormat="1" customHeight="1" spans="1:5">
      <c r="A747" s="233">
        <v>2109999</v>
      </c>
      <c r="B747" s="233" t="s">
        <v>710</v>
      </c>
      <c r="C747" s="234">
        <v>284</v>
      </c>
      <c r="D747" s="234">
        <v>284</v>
      </c>
      <c r="E747" s="235"/>
    </row>
    <row r="748" s="238" customFormat="1" customHeight="1" spans="1:5">
      <c r="A748" s="233">
        <v>211</v>
      </c>
      <c r="B748" s="233" t="s">
        <v>711</v>
      </c>
      <c r="C748" s="234">
        <f>SUM(C749,C759,C763,C772,C779,C786,C792,C795,C798,C800,C802,C808,C810,C812,C823)</f>
        <v>6595</v>
      </c>
      <c r="D748" s="234">
        <f>SUM(D749,D759,D763,D772,D779,D786,D792,D795,D798,D800,D802,D808,D810,D812,D823)</f>
        <v>5708</v>
      </c>
      <c r="E748" s="235"/>
    </row>
    <row r="749" s="239" customFormat="1" customHeight="1" spans="1:5">
      <c r="A749" s="233">
        <v>21101</v>
      </c>
      <c r="B749" s="233" t="s">
        <v>712</v>
      </c>
      <c r="C749" s="234">
        <f>SUM(C750:C758)</f>
        <v>163</v>
      </c>
      <c r="D749" s="234">
        <f>SUM(D750:D758)</f>
        <v>163</v>
      </c>
      <c r="E749" s="235"/>
    </row>
    <row r="750" s="239" customFormat="1" customHeight="1" spans="1:5">
      <c r="A750" s="233">
        <v>2110101</v>
      </c>
      <c r="B750" s="233" t="s">
        <v>169</v>
      </c>
      <c r="C750" s="234">
        <v>13</v>
      </c>
      <c r="D750" s="234">
        <v>13</v>
      </c>
      <c r="E750" s="235"/>
    </row>
    <row r="751" s="238" customFormat="1" customHeight="1" spans="1:5">
      <c r="A751" s="233">
        <v>2110102</v>
      </c>
      <c r="B751" s="233" t="s">
        <v>170</v>
      </c>
      <c r="C751" s="234">
        <v>150</v>
      </c>
      <c r="D751" s="234">
        <v>150</v>
      </c>
      <c r="E751" s="235"/>
    </row>
    <row r="752" s="238" customFormat="1" customHeight="1" spans="1:5">
      <c r="A752" s="233">
        <v>2110103</v>
      </c>
      <c r="B752" s="233" t="s">
        <v>171</v>
      </c>
      <c r="C752" s="234">
        <v>0</v>
      </c>
      <c r="D752" s="234">
        <v>0</v>
      </c>
      <c r="E752" s="235"/>
    </row>
    <row r="753" s="238" customFormat="1" customHeight="1" spans="1:5">
      <c r="A753" s="233">
        <v>2110104</v>
      </c>
      <c r="B753" s="233" t="s">
        <v>713</v>
      </c>
      <c r="C753" s="234">
        <v>0</v>
      </c>
      <c r="D753" s="234">
        <v>0</v>
      </c>
      <c r="E753" s="235"/>
    </row>
    <row r="754" s="238" customFormat="1" customHeight="1" spans="1:5">
      <c r="A754" s="233">
        <v>2110105</v>
      </c>
      <c r="B754" s="233" t="s">
        <v>714</v>
      </c>
      <c r="C754" s="234">
        <v>0</v>
      </c>
      <c r="D754" s="234">
        <v>0</v>
      </c>
      <c r="E754" s="235"/>
    </row>
    <row r="755" s="239" customFormat="1" customHeight="1" spans="1:5">
      <c r="A755" s="233">
        <v>2110106</v>
      </c>
      <c r="B755" s="233" t="s">
        <v>715</v>
      </c>
      <c r="C755" s="234">
        <v>0</v>
      </c>
      <c r="D755" s="234">
        <v>0</v>
      </c>
      <c r="E755" s="235"/>
    </row>
    <row r="756" s="239" customFormat="1" customHeight="1" spans="1:5">
      <c r="A756" s="233">
        <v>2110107</v>
      </c>
      <c r="B756" s="233" t="s">
        <v>716</v>
      </c>
      <c r="C756" s="234">
        <v>0</v>
      </c>
      <c r="D756" s="234">
        <v>0</v>
      </c>
      <c r="E756" s="235"/>
    </row>
    <row r="757" s="239" customFormat="1" customHeight="1" spans="1:5">
      <c r="A757" s="233">
        <v>2110108</v>
      </c>
      <c r="B757" s="233" t="s">
        <v>717</v>
      </c>
      <c r="C757" s="234">
        <v>0</v>
      </c>
      <c r="D757" s="234">
        <v>0</v>
      </c>
      <c r="E757" s="235"/>
    </row>
    <row r="758" s="239" customFormat="1" customHeight="1" spans="1:5">
      <c r="A758" s="233">
        <v>2110199</v>
      </c>
      <c r="B758" s="233" t="s">
        <v>718</v>
      </c>
      <c r="C758" s="234">
        <v>0</v>
      </c>
      <c r="D758" s="234">
        <v>0</v>
      </c>
      <c r="E758" s="235"/>
    </row>
    <row r="759" s="239" customFormat="1" customHeight="1" spans="1:5">
      <c r="A759" s="233">
        <v>21102</v>
      </c>
      <c r="B759" s="233" t="s">
        <v>719</v>
      </c>
      <c r="C759" s="234">
        <f>SUM(C760:C762)</f>
        <v>84</v>
      </c>
      <c r="D759" s="234">
        <f>SUM(D760:D762)</f>
        <v>84</v>
      </c>
      <c r="E759" s="235"/>
    </row>
    <row r="760" s="238" customFormat="1" customHeight="1" spans="1:5">
      <c r="A760" s="233">
        <v>2110203</v>
      </c>
      <c r="B760" s="233" t="s">
        <v>720</v>
      </c>
      <c r="C760" s="234">
        <v>0</v>
      </c>
      <c r="D760" s="234">
        <v>0</v>
      </c>
      <c r="E760" s="235"/>
    </row>
    <row r="761" s="238" customFormat="1" customHeight="1" spans="1:5">
      <c r="A761" s="233">
        <v>2110204</v>
      </c>
      <c r="B761" s="233" t="s">
        <v>721</v>
      </c>
      <c r="C761" s="234">
        <v>0</v>
      </c>
      <c r="D761" s="234">
        <v>0</v>
      </c>
      <c r="E761" s="235"/>
    </row>
    <row r="762" s="238" customFormat="1" customHeight="1" spans="1:5">
      <c r="A762" s="233">
        <v>2110299</v>
      </c>
      <c r="B762" s="233" t="s">
        <v>722</v>
      </c>
      <c r="C762" s="234">
        <v>84</v>
      </c>
      <c r="D762" s="234">
        <v>84</v>
      </c>
      <c r="E762" s="235"/>
    </row>
    <row r="763" s="239" customFormat="1" customHeight="1" spans="1:5">
      <c r="A763" s="233">
        <v>21103</v>
      </c>
      <c r="B763" s="233" t="s">
        <v>723</v>
      </c>
      <c r="C763" s="234">
        <f>SUM(C764:C771)</f>
        <v>4113</v>
      </c>
      <c r="D763" s="234">
        <f>SUM(D764:D771)</f>
        <v>3226</v>
      </c>
      <c r="E763" s="235"/>
    </row>
    <row r="764" s="239" customFormat="1" customHeight="1" spans="1:5">
      <c r="A764" s="233">
        <v>2110301</v>
      </c>
      <c r="B764" s="233" t="s">
        <v>724</v>
      </c>
      <c r="C764" s="234">
        <v>225</v>
      </c>
      <c r="D764" s="234">
        <v>225</v>
      </c>
      <c r="E764" s="235"/>
    </row>
    <row r="765" s="239" customFormat="1" customHeight="1" spans="1:5">
      <c r="A765" s="233">
        <v>2110302</v>
      </c>
      <c r="B765" s="233" t="s">
        <v>725</v>
      </c>
      <c r="C765" s="234">
        <f>3840-(808-319)</f>
        <v>3351</v>
      </c>
      <c r="D765" s="234">
        <f>3840-(808-319)-887</f>
        <v>2464</v>
      </c>
      <c r="E765" s="235"/>
    </row>
    <row r="766" s="239" customFormat="1" customHeight="1" spans="1:5">
      <c r="A766" s="233">
        <v>2110303</v>
      </c>
      <c r="B766" s="233" t="s">
        <v>726</v>
      </c>
      <c r="C766" s="234">
        <v>0</v>
      </c>
      <c r="D766" s="234">
        <v>0</v>
      </c>
      <c r="E766" s="235"/>
    </row>
    <row r="767" s="239" customFormat="1" customHeight="1" spans="1:5">
      <c r="A767" s="233">
        <v>2110304</v>
      </c>
      <c r="B767" s="233" t="s">
        <v>727</v>
      </c>
      <c r="C767" s="234">
        <v>0</v>
      </c>
      <c r="D767" s="234">
        <v>0</v>
      </c>
      <c r="E767" s="235"/>
    </row>
    <row r="768" s="239" customFormat="1" customHeight="1" spans="1:5">
      <c r="A768" s="233">
        <v>2110305</v>
      </c>
      <c r="B768" s="233" t="s">
        <v>728</v>
      </c>
      <c r="C768" s="234">
        <v>0</v>
      </c>
      <c r="D768" s="234">
        <v>0</v>
      </c>
      <c r="E768" s="235"/>
    </row>
    <row r="769" s="239" customFormat="1" customHeight="1" spans="1:5">
      <c r="A769" s="233">
        <v>2110306</v>
      </c>
      <c r="B769" s="233" t="s">
        <v>729</v>
      </c>
      <c r="C769" s="234">
        <v>0</v>
      </c>
      <c r="D769" s="234">
        <v>0</v>
      </c>
      <c r="E769" s="235"/>
    </row>
    <row r="770" s="239" customFormat="1" customHeight="1" spans="1:5">
      <c r="A770" s="233">
        <v>2110307</v>
      </c>
      <c r="B770" s="233" t="s">
        <v>730</v>
      </c>
      <c r="C770" s="234">
        <v>0</v>
      </c>
      <c r="D770" s="234">
        <v>0</v>
      </c>
      <c r="E770" s="235"/>
    </row>
    <row r="771" s="239" customFormat="1" customHeight="1" spans="1:5">
      <c r="A771" s="233">
        <v>2110399</v>
      </c>
      <c r="B771" s="233" t="s">
        <v>731</v>
      </c>
      <c r="C771" s="234">
        <v>537</v>
      </c>
      <c r="D771" s="234">
        <v>537</v>
      </c>
      <c r="E771" s="235"/>
    </row>
    <row r="772" s="239" customFormat="1" customHeight="1" spans="1:5">
      <c r="A772" s="233">
        <v>21104</v>
      </c>
      <c r="B772" s="233" t="s">
        <v>732</v>
      </c>
      <c r="C772" s="234">
        <f>SUM(C773:C778)</f>
        <v>2078</v>
      </c>
      <c r="D772" s="234">
        <f>SUM(D773:D778)</f>
        <v>2078</v>
      </c>
      <c r="E772" s="235"/>
    </row>
    <row r="773" s="239" customFormat="1" customHeight="1" spans="1:5">
      <c r="A773" s="233">
        <v>2110401</v>
      </c>
      <c r="B773" s="233" t="s">
        <v>733</v>
      </c>
      <c r="C773" s="234">
        <v>0</v>
      </c>
      <c r="D773" s="234">
        <v>0</v>
      </c>
      <c r="E773" s="235"/>
    </row>
    <row r="774" s="224" customFormat="1" customHeight="1" spans="1:5">
      <c r="A774" s="233">
        <v>2110402</v>
      </c>
      <c r="B774" s="233" t="s">
        <v>734</v>
      </c>
      <c r="C774" s="234">
        <v>1533</v>
      </c>
      <c r="D774" s="234">
        <v>1533</v>
      </c>
      <c r="E774" s="235"/>
    </row>
    <row r="775" s="238" customFormat="1" customHeight="1" spans="1:5">
      <c r="A775" s="233">
        <v>2110404</v>
      </c>
      <c r="B775" s="233" t="s">
        <v>735</v>
      </c>
      <c r="C775" s="234">
        <v>184</v>
      </c>
      <c r="D775" s="234">
        <v>184</v>
      </c>
      <c r="E775" s="235"/>
    </row>
    <row r="776" s="239" customFormat="1" customHeight="1" spans="1:5">
      <c r="A776" s="233">
        <v>2110405</v>
      </c>
      <c r="B776" s="233" t="s">
        <v>736</v>
      </c>
      <c r="C776" s="234">
        <v>0</v>
      </c>
      <c r="D776" s="234">
        <v>0</v>
      </c>
      <c r="E776" s="235"/>
    </row>
    <row r="777" s="239" customFormat="1" customHeight="1" spans="1:5">
      <c r="A777" s="233">
        <v>2110406</v>
      </c>
      <c r="B777" s="233" t="s">
        <v>737</v>
      </c>
      <c r="C777" s="234">
        <v>0</v>
      </c>
      <c r="D777" s="234">
        <v>0</v>
      </c>
      <c r="E777" s="235"/>
    </row>
    <row r="778" s="239" customFormat="1" customHeight="1" spans="1:5">
      <c r="A778" s="233">
        <v>2110499</v>
      </c>
      <c r="B778" s="233" t="s">
        <v>738</v>
      </c>
      <c r="C778" s="234">
        <v>361</v>
      </c>
      <c r="D778" s="234">
        <v>361</v>
      </c>
      <c r="E778" s="235"/>
    </row>
    <row r="779" s="239" customFormat="1" customHeight="1" spans="1:5">
      <c r="A779" s="233">
        <v>21105</v>
      </c>
      <c r="B779" s="233" t="s">
        <v>739</v>
      </c>
      <c r="C779" s="234">
        <f>SUM(C780:C785)</f>
        <v>0</v>
      </c>
      <c r="D779" s="234">
        <f>SUM(D780:D785)</f>
        <v>0</v>
      </c>
      <c r="E779" s="235"/>
    </row>
    <row r="780" s="239" customFormat="1" customHeight="1" spans="1:5">
      <c r="A780" s="233">
        <v>2110501</v>
      </c>
      <c r="B780" s="233" t="s">
        <v>740</v>
      </c>
      <c r="C780" s="234">
        <v>0</v>
      </c>
      <c r="D780" s="234">
        <v>0</v>
      </c>
      <c r="E780" s="235"/>
    </row>
    <row r="781" s="239" customFormat="1" customHeight="1" spans="1:5">
      <c r="A781" s="233">
        <v>2110502</v>
      </c>
      <c r="B781" s="233" t="s">
        <v>741</v>
      </c>
      <c r="C781" s="234">
        <v>0</v>
      </c>
      <c r="D781" s="234">
        <v>0</v>
      </c>
      <c r="E781" s="235"/>
    </row>
    <row r="782" s="239" customFormat="1" customHeight="1" spans="1:5">
      <c r="A782" s="233">
        <v>2110503</v>
      </c>
      <c r="B782" s="233" t="s">
        <v>742</v>
      </c>
      <c r="C782" s="234">
        <v>0</v>
      </c>
      <c r="D782" s="234">
        <v>0</v>
      </c>
      <c r="E782" s="235"/>
    </row>
    <row r="783" s="239" customFormat="1" customHeight="1" spans="1:5">
      <c r="A783" s="233">
        <v>2110506</v>
      </c>
      <c r="B783" s="233" t="s">
        <v>743</v>
      </c>
      <c r="C783" s="234">
        <v>0</v>
      </c>
      <c r="D783" s="234">
        <v>0</v>
      </c>
      <c r="E783" s="235"/>
    </row>
    <row r="784" s="239" customFormat="1" customHeight="1" spans="1:5">
      <c r="A784" s="233">
        <v>2110507</v>
      </c>
      <c r="B784" s="233" t="s">
        <v>744</v>
      </c>
      <c r="C784" s="234">
        <v>0</v>
      </c>
      <c r="D784" s="234">
        <v>0</v>
      </c>
      <c r="E784" s="235"/>
    </row>
    <row r="785" s="239" customFormat="1" customHeight="1" spans="1:5">
      <c r="A785" s="233">
        <v>2110599</v>
      </c>
      <c r="B785" s="233" t="s">
        <v>745</v>
      </c>
      <c r="C785" s="234">
        <v>0</v>
      </c>
      <c r="D785" s="234">
        <v>0</v>
      </c>
      <c r="E785" s="235"/>
    </row>
    <row r="786" s="238" customFormat="1" customHeight="1" spans="1:5">
      <c r="A786" s="233">
        <v>21106</v>
      </c>
      <c r="B786" s="233" t="s">
        <v>746</v>
      </c>
      <c r="C786" s="234">
        <f>SUM(C787:C791)</f>
        <v>0</v>
      </c>
      <c r="D786" s="234">
        <f>SUM(D787:D791)</f>
        <v>0</v>
      </c>
      <c r="E786" s="235"/>
    </row>
    <row r="787" s="239" customFormat="1" customHeight="1" spans="1:5">
      <c r="A787" s="233">
        <v>2110602</v>
      </c>
      <c r="B787" s="233" t="s">
        <v>747</v>
      </c>
      <c r="C787" s="234">
        <v>0</v>
      </c>
      <c r="D787" s="234">
        <v>0</v>
      </c>
      <c r="E787" s="235"/>
    </row>
    <row r="788" s="238" customFormat="1" customHeight="1" spans="1:5">
      <c r="A788" s="233">
        <v>2110603</v>
      </c>
      <c r="B788" s="233" t="s">
        <v>748</v>
      </c>
      <c r="C788" s="234">
        <v>0</v>
      </c>
      <c r="D788" s="234">
        <v>0</v>
      </c>
      <c r="E788" s="235"/>
    </row>
    <row r="789" s="239" customFormat="1" customHeight="1" spans="1:5">
      <c r="A789" s="233">
        <v>2110604</v>
      </c>
      <c r="B789" s="233" t="s">
        <v>749</v>
      </c>
      <c r="C789" s="234">
        <v>0</v>
      </c>
      <c r="D789" s="234">
        <v>0</v>
      </c>
      <c r="E789" s="235"/>
    </row>
    <row r="790" s="239" customFormat="1" customHeight="1" spans="1:5">
      <c r="A790" s="233">
        <v>2110605</v>
      </c>
      <c r="B790" s="233" t="s">
        <v>750</v>
      </c>
      <c r="C790" s="234">
        <v>0</v>
      </c>
      <c r="D790" s="234">
        <v>0</v>
      </c>
      <c r="E790" s="235"/>
    </row>
    <row r="791" s="238" customFormat="1" customHeight="1" spans="1:5">
      <c r="A791" s="233">
        <v>2110699</v>
      </c>
      <c r="B791" s="233" t="s">
        <v>751</v>
      </c>
      <c r="C791" s="234">
        <v>0</v>
      </c>
      <c r="D791" s="234">
        <v>0</v>
      </c>
      <c r="E791" s="235"/>
    </row>
    <row r="792" s="239" customFormat="1" customHeight="1" spans="1:5">
      <c r="A792" s="233">
        <v>21107</v>
      </c>
      <c r="B792" s="233" t="s">
        <v>752</v>
      </c>
      <c r="C792" s="234">
        <f>SUM(C793:C794)</f>
        <v>0</v>
      </c>
      <c r="D792" s="234">
        <f>SUM(D793:D794)</f>
        <v>0</v>
      </c>
      <c r="E792" s="235"/>
    </row>
    <row r="793" s="238" customFormat="1" customHeight="1" spans="1:5">
      <c r="A793" s="233">
        <v>2110704</v>
      </c>
      <c r="B793" s="233" t="s">
        <v>753</v>
      </c>
      <c r="C793" s="234">
        <v>0</v>
      </c>
      <c r="D793" s="234">
        <v>0</v>
      </c>
      <c r="E793" s="235"/>
    </row>
    <row r="794" s="238" customFormat="1" customHeight="1" spans="1:5">
      <c r="A794" s="233">
        <v>2110799</v>
      </c>
      <c r="B794" s="233" t="s">
        <v>754</v>
      </c>
      <c r="C794" s="234">
        <v>0</v>
      </c>
      <c r="D794" s="234">
        <v>0</v>
      </c>
      <c r="E794" s="235"/>
    </row>
    <row r="795" s="239" customFormat="1" customHeight="1" spans="1:5">
      <c r="A795" s="233">
        <v>21108</v>
      </c>
      <c r="B795" s="233" t="s">
        <v>755</v>
      </c>
      <c r="C795" s="234">
        <f>SUM(C796:C797)</f>
        <v>0</v>
      </c>
      <c r="D795" s="234">
        <f>SUM(D796:D797)</f>
        <v>0</v>
      </c>
      <c r="E795" s="235"/>
    </row>
    <row r="796" s="224" customFormat="1" customHeight="1" spans="1:5">
      <c r="A796" s="233">
        <v>2110804</v>
      </c>
      <c r="B796" s="233" t="s">
        <v>756</v>
      </c>
      <c r="C796" s="234">
        <v>0</v>
      </c>
      <c r="D796" s="234">
        <v>0</v>
      </c>
      <c r="E796" s="235"/>
    </row>
    <row r="797" s="238" customFormat="1" customHeight="1" spans="1:5">
      <c r="A797" s="233">
        <v>2110899</v>
      </c>
      <c r="B797" s="233" t="s">
        <v>757</v>
      </c>
      <c r="C797" s="234">
        <v>0</v>
      </c>
      <c r="D797" s="234">
        <v>0</v>
      </c>
      <c r="E797" s="235"/>
    </row>
    <row r="798" s="239" customFormat="1" customHeight="1" spans="1:5">
      <c r="A798" s="233">
        <v>21109</v>
      </c>
      <c r="B798" s="233" t="s">
        <v>758</v>
      </c>
      <c r="C798" s="234">
        <f>C799</f>
        <v>0</v>
      </c>
      <c r="D798" s="234">
        <f>D799</f>
        <v>0</v>
      </c>
      <c r="E798" s="235"/>
    </row>
    <row r="799" s="239" customFormat="1" customHeight="1" spans="1:5">
      <c r="A799" s="233">
        <v>2110901</v>
      </c>
      <c r="B799" s="233" t="s">
        <v>759</v>
      </c>
      <c r="C799" s="234">
        <v>0</v>
      </c>
      <c r="D799" s="234">
        <v>0</v>
      </c>
      <c r="E799" s="235"/>
    </row>
    <row r="800" s="239" customFormat="1" customHeight="1" spans="1:5">
      <c r="A800" s="233">
        <v>21110</v>
      </c>
      <c r="B800" s="233" t="s">
        <v>760</v>
      </c>
      <c r="C800" s="234">
        <f>C801</f>
        <v>0</v>
      </c>
      <c r="D800" s="234">
        <f>D801</f>
        <v>0</v>
      </c>
      <c r="E800" s="235"/>
    </row>
    <row r="801" s="239" customFormat="1" customHeight="1" spans="1:5">
      <c r="A801" s="233">
        <v>2111001</v>
      </c>
      <c r="B801" s="233" t="s">
        <v>761</v>
      </c>
      <c r="C801" s="234">
        <v>0</v>
      </c>
      <c r="D801" s="234">
        <v>0</v>
      </c>
      <c r="E801" s="235"/>
    </row>
    <row r="802" s="239" customFormat="1" customHeight="1" spans="1:5">
      <c r="A802" s="233">
        <v>21111</v>
      </c>
      <c r="B802" s="233" t="s">
        <v>762</v>
      </c>
      <c r="C802" s="234">
        <f>SUM(C803:C807)</f>
        <v>0</v>
      </c>
      <c r="D802" s="234">
        <f>SUM(D803:D807)</f>
        <v>0</v>
      </c>
      <c r="E802" s="235"/>
    </row>
    <row r="803" s="239" customFormat="1" customHeight="1" spans="1:5">
      <c r="A803" s="233">
        <v>2111101</v>
      </c>
      <c r="B803" s="233" t="s">
        <v>763</v>
      </c>
      <c r="C803" s="234">
        <v>0</v>
      </c>
      <c r="D803" s="234">
        <v>0</v>
      </c>
      <c r="E803" s="235"/>
    </row>
    <row r="804" s="239" customFormat="1" customHeight="1" spans="1:5">
      <c r="A804" s="233">
        <v>2111102</v>
      </c>
      <c r="B804" s="233" t="s">
        <v>764</v>
      </c>
      <c r="C804" s="234">
        <v>0</v>
      </c>
      <c r="D804" s="234">
        <v>0</v>
      </c>
      <c r="E804" s="235"/>
    </row>
    <row r="805" s="239" customFormat="1" customHeight="1" spans="1:5">
      <c r="A805" s="233">
        <v>2111103</v>
      </c>
      <c r="B805" s="233" t="s">
        <v>765</v>
      </c>
      <c r="C805" s="234">
        <v>0</v>
      </c>
      <c r="D805" s="234">
        <v>0</v>
      </c>
      <c r="E805" s="235"/>
    </row>
    <row r="806" s="239" customFormat="1" customHeight="1" spans="1:5">
      <c r="A806" s="233">
        <v>2111104</v>
      </c>
      <c r="B806" s="233" t="s">
        <v>766</v>
      </c>
      <c r="C806" s="234">
        <v>0</v>
      </c>
      <c r="D806" s="234">
        <v>0</v>
      </c>
      <c r="E806" s="235"/>
    </row>
    <row r="807" s="239" customFormat="1" customHeight="1" spans="1:5">
      <c r="A807" s="233">
        <v>2111199</v>
      </c>
      <c r="B807" s="233" t="s">
        <v>767</v>
      </c>
      <c r="C807" s="234">
        <v>0</v>
      </c>
      <c r="D807" s="234">
        <v>0</v>
      </c>
      <c r="E807" s="235"/>
    </row>
    <row r="808" s="239" customFormat="1" customHeight="1" spans="1:5">
      <c r="A808" s="233">
        <v>21112</v>
      </c>
      <c r="B808" s="233" t="s">
        <v>768</v>
      </c>
      <c r="C808" s="234">
        <f>C809</f>
        <v>0</v>
      </c>
      <c r="D808" s="234">
        <f>D809</f>
        <v>0</v>
      </c>
      <c r="E808" s="235"/>
    </row>
    <row r="809" s="239" customFormat="1" customHeight="1" spans="1:5">
      <c r="A809" s="233">
        <v>2111201</v>
      </c>
      <c r="B809" s="233" t="s">
        <v>769</v>
      </c>
      <c r="C809" s="234">
        <v>0</v>
      </c>
      <c r="D809" s="234">
        <v>0</v>
      </c>
      <c r="E809" s="235"/>
    </row>
    <row r="810" s="239" customFormat="1" customHeight="1" spans="1:5">
      <c r="A810" s="233">
        <v>21113</v>
      </c>
      <c r="B810" s="233" t="s">
        <v>770</v>
      </c>
      <c r="C810" s="234">
        <f>C811</f>
        <v>0</v>
      </c>
      <c r="D810" s="234">
        <f>D811</f>
        <v>0</v>
      </c>
      <c r="E810" s="235"/>
    </row>
    <row r="811" s="239" customFormat="1" customHeight="1" spans="1:5">
      <c r="A811" s="233">
        <v>2111301</v>
      </c>
      <c r="B811" s="233" t="s">
        <v>771</v>
      </c>
      <c r="C811" s="234">
        <v>0</v>
      </c>
      <c r="D811" s="234">
        <v>0</v>
      </c>
      <c r="E811" s="235"/>
    </row>
    <row r="812" s="239" customFormat="1" customHeight="1" spans="1:5">
      <c r="A812" s="233">
        <v>21114</v>
      </c>
      <c r="B812" s="233" t="s">
        <v>772</v>
      </c>
      <c r="C812" s="234">
        <f>SUM(C813:C822)</f>
        <v>0</v>
      </c>
      <c r="D812" s="234">
        <f>SUM(D813:D822)</f>
        <v>0</v>
      </c>
      <c r="E812" s="235"/>
    </row>
    <row r="813" s="239" customFormat="1" customHeight="1" spans="1:5">
      <c r="A813" s="233">
        <v>2111401</v>
      </c>
      <c r="B813" s="233" t="s">
        <v>169</v>
      </c>
      <c r="C813" s="234">
        <v>0</v>
      </c>
      <c r="D813" s="234">
        <v>0</v>
      </c>
      <c r="E813" s="235"/>
    </row>
    <row r="814" s="239" customFormat="1" customHeight="1" spans="1:5">
      <c r="A814" s="233">
        <v>2111402</v>
      </c>
      <c r="B814" s="233" t="s">
        <v>170</v>
      </c>
      <c r="C814" s="234">
        <v>0</v>
      </c>
      <c r="D814" s="234">
        <v>0</v>
      </c>
      <c r="E814" s="235"/>
    </row>
    <row r="815" s="239" customFormat="1" customHeight="1" spans="1:5">
      <c r="A815" s="233">
        <v>2111403</v>
      </c>
      <c r="B815" s="233" t="s">
        <v>171</v>
      </c>
      <c r="C815" s="234">
        <v>0</v>
      </c>
      <c r="D815" s="234">
        <v>0</v>
      </c>
      <c r="E815" s="235"/>
    </row>
    <row r="816" s="239" customFormat="1" customHeight="1" spans="1:5">
      <c r="A816" s="233">
        <v>2111406</v>
      </c>
      <c r="B816" s="233" t="s">
        <v>773</v>
      </c>
      <c r="C816" s="234">
        <v>0</v>
      </c>
      <c r="D816" s="234">
        <v>0</v>
      </c>
      <c r="E816" s="235"/>
    </row>
    <row r="817" s="239" customFormat="1" customHeight="1" spans="1:5">
      <c r="A817" s="233">
        <v>2111407</v>
      </c>
      <c r="B817" s="233" t="s">
        <v>774</v>
      </c>
      <c r="C817" s="234">
        <v>0</v>
      </c>
      <c r="D817" s="234">
        <v>0</v>
      </c>
      <c r="E817" s="235"/>
    </row>
    <row r="818" s="239" customFormat="1" customHeight="1" spans="1:5">
      <c r="A818" s="233">
        <v>2111408</v>
      </c>
      <c r="B818" s="233" t="s">
        <v>775</v>
      </c>
      <c r="C818" s="234">
        <v>0</v>
      </c>
      <c r="D818" s="234">
        <v>0</v>
      </c>
      <c r="E818" s="235"/>
    </row>
    <row r="819" s="239" customFormat="1" customHeight="1" spans="1:5">
      <c r="A819" s="233">
        <v>2111411</v>
      </c>
      <c r="B819" s="233" t="s">
        <v>210</v>
      </c>
      <c r="C819" s="234">
        <v>0</v>
      </c>
      <c r="D819" s="234">
        <v>0</v>
      </c>
      <c r="E819" s="235"/>
    </row>
    <row r="820" s="239" customFormat="1" customHeight="1" spans="1:5">
      <c r="A820" s="233">
        <v>2111413</v>
      </c>
      <c r="B820" s="233" t="s">
        <v>776</v>
      </c>
      <c r="C820" s="234">
        <v>0</v>
      </c>
      <c r="D820" s="234">
        <v>0</v>
      </c>
      <c r="E820" s="235"/>
    </row>
    <row r="821" s="239" customFormat="1" customHeight="1" spans="1:5">
      <c r="A821" s="233">
        <v>2111450</v>
      </c>
      <c r="B821" s="233" t="s">
        <v>178</v>
      </c>
      <c r="C821" s="234">
        <v>0</v>
      </c>
      <c r="D821" s="234">
        <v>0</v>
      </c>
      <c r="E821" s="235"/>
    </row>
    <row r="822" s="239" customFormat="1" customHeight="1" spans="1:5">
      <c r="A822" s="233">
        <v>2111499</v>
      </c>
      <c r="B822" s="233" t="s">
        <v>777</v>
      </c>
      <c r="C822" s="234">
        <v>0</v>
      </c>
      <c r="D822" s="234">
        <v>0</v>
      </c>
      <c r="E822" s="235"/>
    </row>
    <row r="823" s="238" customFormat="1" customHeight="1" spans="1:5">
      <c r="A823" s="233">
        <v>21199</v>
      </c>
      <c r="B823" s="233" t="s">
        <v>778</v>
      </c>
      <c r="C823" s="234">
        <f>C824</f>
        <v>157</v>
      </c>
      <c r="D823" s="234">
        <f>D824</f>
        <v>157</v>
      </c>
      <c r="E823" s="235"/>
    </row>
    <row r="824" s="239" customFormat="1" customHeight="1" spans="1:5">
      <c r="A824" s="233">
        <v>2119999</v>
      </c>
      <c r="B824" s="233" t="s">
        <v>779</v>
      </c>
      <c r="C824" s="234">
        <v>157</v>
      </c>
      <c r="D824" s="234">
        <v>157</v>
      </c>
      <c r="E824" s="235"/>
    </row>
    <row r="825" s="239" customFormat="1" customHeight="1" spans="1:5">
      <c r="A825" s="233">
        <v>212</v>
      </c>
      <c r="B825" s="233" t="s">
        <v>780</v>
      </c>
      <c r="C825" s="234">
        <f>SUM(C826,C837,C839,C842,C844,C846)</f>
        <v>13695</v>
      </c>
      <c r="D825" s="234">
        <f>SUM(D826,D837,D839,D842,D844,D846)</f>
        <v>13416</v>
      </c>
      <c r="E825" s="235"/>
    </row>
    <row r="826" s="239" customFormat="1" customHeight="1" spans="1:5">
      <c r="A826" s="233">
        <v>21201</v>
      </c>
      <c r="B826" s="233" t="s">
        <v>781</v>
      </c>
      <c r="C826" s="234">
        <f>SUM(C827:C836)</f>
        <v>8171</v>
      </c>
      <c r="D826" s="234">
        <f>SUM(D827:D836)</f>
        <v>7892</v>
      </c>
      <c r="E826" s="235"/>
    </row>
    <row r="827" s="239" customFormat="1" customHeight="1" spans="1:5">
      <c r="A827" s="233">
        <v>2120101</v>
      </c>
      <c r="B827" s="233" t="s">
        <v>169</v>
      </c>
      <c r="C827" s="234">
        <v>3497</v>
      </c>
      <c r="D827" s="234">
        <v>3497</v>
      </c>
      <c r="E827" s="235"/>
    </row>
    <row r="828" s="239" customFormat="1" customHeight="1" spans="1:5">
      <c r="A828" s="233">
        <v>2120102</v>
      </c>
      <c r="B828" s="233" t="s">
        <v>170</v>
      </c>
      <c r="C828" s="234">
        <v>1106</v>
      </c>
      <c r="D828" s="234">
        <v>1106</v>
      </c>
      <c r="E828" s="235"/>
    </row>
    <row r="829" s="239" customFormat="1" customHeight="1" spans="1:5">
      <c r="A829" s="233">
        <v>2120103</v>
      </c>
      <c r="B829" s="233" t="s">
        <v>171</v>
      </c>
      <c r="C829" s="234">
        <v>0</v>
      </c>
      <c r="D829" s="234">
        <v>0</v>
      </c>
      <c r="E829" s="235"/>
    </row>
    <row r="830" s="239" customFormat="1" customHeight="1" spans="1:5">
      <c r="A830" s="233">
        <v>2120104</v>
      </c>
      <c r="B830" s="233" t="s">
        <v>782</v>
      </c>
      <c r="C830" s="234">
        <v>180</v>
      </c>
      <c r="D830" s="234">
        <v>180</v>
      </c>
      <c r="E830" s="235"/>
    </row>
    <row r="831" s="239" customFormat="1" customHeight="1" spans="1:5">
      <c r="A831" s="233">
        <v>2120105</v>
      </c>
      <c r="B831" s="233" t="s">
        <v>783</v>
      </c>
      <c r="C831" s="234">
        <v>0</v>
      </c>
      <c r="D831" s="234">
        <v>0</v>
      </c>
      <c r="E831" s="235"/>
    </row>
    <row r="832" s="239" customFormat="1" customHeight="1" spans="1:5">
      <c r="A832" s="233">
        <v>2120106</v>
      </c>
      <c r="B832" s="233" t="s">
        <v>784</v>
      </c>
      <c r="C832" s="234">
        <v>590</v>
      </c>
      <c r="D832" s="234">
        <v>590</v>
      </c>
      <c r="E832" s="235"/>
    </row>
    <row r="833" s="239" customFormat="1" customHeight="1" spans="1:5">
      <c r="A833" s="233">
        <v>2120107</v>
      </c>
      <c r="B833" s="233" t="s">
        <v>785</v>
      </c>
      <c r="C833" s="234">
        <v>0</v>
      </c>
      <c r="D833" s="234">
        <v>0</v>
      </c>
      <c r="E833" s="235"/>
    </row>
    <row r="834" s="239" customFormat="1" customHeight="1" spans="1:5">
      <c r="A834" s="233">
        <v>2120109</v>
      </c>
      <c r="B834" s="233" t="s">
        <v>786</v>
      </c>
      <c r="C834" s="234">
        <v>0</v>
      </c>
      <c r="D834" s="234">
        <v>0</v>
      </c>
      <c r="E834" s="235"/>
    </row>
    <row r="835" s="239" customFormat="1" customHeight="1" spans="1:5">
      <c r="A835" s="233">
        <v>2120110</v>
      </c>
      <c r="B835" s="233" t="s">
        <v>787</v>
      </c>
      <c r="C835" s="234">
        <v>0</v>
      </c>
      <c r="D835" s="234">
        <v>0</v>
      </c>
      <c r="E835" s="235"/>
    </row>
    <row r="836" s="239" customFormat="1" customHeight="1" spans="1:5">
      <c r="A836" s="233">
        <v>2120199</v>
      </c>
      <c r="B836" s="233" t="s">
        <v>788</v>
      </c>
      <c r="C836" s="234">
        <f>3442-644</f>
        <v>2798</v>
      </c>
      <c r="D836" s="234">
        <f>3442-644-279</f>
        <v>2519</v>
      </c>
      <c r="E836" s="235"/>
    </row>
    <row r="837" s="239" customFormat="1" customHeight="1" spans="1:5">
      <c r="A837" s="233">
        <v>21202</v>
      </c>
      <c r="B837" s="233" t="s">
        <v>789</v>
      </c>
      <c r="C837" s="234">
        <f>C838</f>
        <v>650</v>
      </c>
      <c r="D837" s="234">
        <f>D838</f>
        <v>650</v>
      </c>
      <c r="E837" s="235"/>
    </row>
    <row r="838" s="239" customFormat="1" customHeight="1" spans="1:5">
      <c r="A838" s="233">
        <v>2120201</v>
      </c>
      <c r="B838" s="233" t="s">
        <v>790</v>
      </c>
      <c r="C838" s="234">
        <v>650</v>
      </c>
      <c r="D838" s="234">
        <v>650</v>
      </c>
      <c r="E838" s="235"/>
    </row>
    <row r="839" s="239" customFormat="1" customHeight="1" spans="1:5">
      <c r="A839" s="233">
        <v>21203</v>
      </c>
      <c r="B839" s="233" t="s">
        <v>791</v>
      </c>
      <c r="C839" s="234">
        <f>SUM(C840:C841)</f>
        <v>120</v>
      </c>
      <c r="D839" s="234">
        <f>SUM(D840:D841)</f>
        <v>120</v>
      </c>
      <c r="E839" s="235"/>
    </row>
    <row r="840" s="239" customFormat="1" customHeight="1" spans="1:5">
      <c r="A840" s="233">
        <v>2120303</v>
      </c>
      <c r="B840" s="233" t="s">
        <v>792</v>
      </c>
      <c r="C840" s="234">
        <v>95</v>
      </c>
      <c r="D840" s="234">
        <v>95</v>
      </c>
      <c r="E840" s="235"/>
    </row>
    <row r="841" s="239" customFormat="1" customHeight="1" spans="1:5">
      <c r="A841" s="233">
        <v>2120399</v>
      </c>
      <c r="B841" s="233" t="s">
        <v>793</v>
      </c>
      <c r="C841" s="234">
        <v>25</v>
      </c>
      <c r="D841" s="234">
        <v>25</v>
      </c>
      <c r="E841" s="235"/>
    </row>
    <row r="842" s="239" customFormat="1" customHeight="1" spans="1:5">
      <c r="A842" s="233">
        <v>21205</v>
      </c>
      <c r="B842" s="233" t="s">
        <v>794</v>
      </c>
      <c r="C842" s="234">
        <f t="shared" ref="C842:C846" si="0">C843</f>
        <v>4317</v>
      </c>
      <c r="D842" s="234">
        <f t="shared" ref="D842:D846" si="1">D843</f>
        <v>4317</v>
      </c>
      <c r="E842" s="235"/>
    </row>
    <row r="843" s="239" customFormat="1" customHeight="1" spans="1:5">
      <c r="A843" s="233">
        <v>2120501</v>
      </c>
      <c r="B843" s="233" t="s">
        <v>795</v>
      </c>
      <c r="C843" s="234">
        <v>4317</v>
      </c>
      <c r="D843" s="234">
        <v>4317</v>
      </c>
      <c r="E843" s="235"/>
    </row>
    <row r="844" s="239" customFormat="1" customHeight="1" spans="1:5">
      <c r="A844" s="233">
        <v>21206</v>
      </c>
      <c r="B844" s="233" t="s">
        <v>796</v>
      </c>
      <c r="C844" s="234">
        <f t="shared" si="0"/>
        <v>0</v>
      </c>
      <c r="D844" s="234">
        <f t="shared" si="1"/>
        <v>0</v>
      </c>
      <c r="E844" s="235"/>
    </row>
    <row r="845" s="238" customFormat="1" customHeight="1" spans="1:5">
      <c r="A845" s="233">
        <v>2120601</v>
      </c>
      <c r="B845" s="233" t="s">
        <v>797</v>
      </c>
      <c r="C845" s="234">
        <v>0</v>
      </c>
      <c r="D845" s="234">
        <v>0</v>
      </c>
      <c r="E845" s="235"/>
    </row>
    <row r="846" s="239" customFormat="1" customHeight="1" spans="1:5">
      <c r="A846" s="233">
        <v>21299</v>
      </c>
      <c r="B846" s="233" t="s">
        <v>798</v>
      </c>
      <c r="C846" s="234">
        <f t="shared" si="0"/>
        <v>437</v>
      </c>
      <c r="D846" s="234">
        <f t="shared" si="1"/>
        <v>437</v>
      </c>
      <c r="E846" s="235"/>
    </row>
    <row r="847" s="239" customFormat="1" customHeight="1" spans="1:5">
      <c r="A847" s="233">
        <v>2129999</v>
      </c>
      <c r="B847" s="233" t="s">
        <v>799</v>
      </c>
      <c r="C847" s="234">
        <v>437</v>
      </c>
      <c r="D847" s="234">
        <v>437</v>
      </c>
      <c r="E847" s="235"/>
    </row>
    <row r="848" s="239" customFormat="1" customHeight="1" spans="1:5">
      <c r="A848" s="233">
        <v>213</v>
      </c>
      <c r="B848" s="233" t="s">
        <v>800</v>
      </c>
      <c r="C848" s="234">
        <f>SUM(C849,C875,C897,C925,C936,C943,C949,C952)</f>
        <v>87113</v>
      </c>
      <c r="D848" s="234">
        <f>SUM(D849,D875,D897,D925,D936,D943,D949,D952)</f>
        <v>63525</v>
      </c>
      <c r="E848" s="235"/>
    </row>
    <row r="849" s="239" customFormat="1" customHeight="1" spans="1:5">
      <c r="A849" s="233">
        <v>21301</v>
      </c>
      <c r="B849" s="233" t="s">
        <v>801</v>
      </c>
      <c r="C849" s="234">
        <f>SUM(C850:C874)</f>
        <v>41482</v>
      </c>
      <c r="D849" s="234">
        <f>SUM(D850:D874)</f>
        <v>24894</v>
      </c>
      <c r="E849" s="235"/>
    </row>
    <row r="850" s="239" customFormat="1" customHeight="1" spans="1:5">
      <c r="A850" s="233">
        <v>2130101</v>
      </c>
      <c r="B850" s="233" t="s">
        <v>169</v>
      </c>
      <c r="C850" s="234">
        <v>2111</v>
      </c>
      <c r="D850" s="234">
        <v>2111</v>
      </c>
      <c r="E850" s="235"/>
    </row>
    <row r="851" s="239" customFormat="1" customHeight="1" spans="1:5">
      <c r="A851" s="233">
        <v>2130102</v>
      </c>
      <c r="B851" s="233" t="s">
        <v>170</v>
      </c>
      <c r="C851" s="234">
        <v>673</v>
      </c>
      <c r="D851" s="234">
        <v>673</v>
      </c>
      <c r="E851" s="235"/>
    </row>
    <row r="852" s="239" customFormat="1" customHeight="1" spans="1:5">
      <c r="A852" s="233">
        <v>2130103</v>
      </c>
      <c r="B852" s="233" t="s">
        <v>171</v>
      </c>
      <c r="C852" s="234">
        <v>0</v>
      </c>
      <c r="D852" s="234">
        <v>0</v>
      </c>
      <c r="E852" s="235"/>
    </row>
    <row r="853" s="239" customFormat="1" customHeight="1" spans="1:5">
      <c r="A853" s="233">
        <v>2130104</v>
      </c>
      <c r="B853" s="233" t="s">
        <v>178</v>
      </c>
      <c r="C853" s="234">
        <v>3216</v>
      </c>
      <c r="D853" s="234">
        <f>3216-655</f>
        <v>2561</v>
      </c>
      <c r="E853" s="235"/>
    </row>
    <row r="854" s="239" customFormat="1" customHeight="1" spans="1:5">
      <c r="A854" s="233">
        <v>2130105</v>
      </c>
      <c r="B854" s="233" t="s">
        <v>802</v>
      </c>
      <c r="C854" s="234">
        <v>0</v>
      </c>
      <c r="D854" s="234">
        <v>0</v>
      </c>
      <c r="E854" s="235"/>
    </row>
    <row r="855" s="239" customFormat="1" customHeight="1" spans="1:5">
      <c r="A855" s="233">
        <v>2130106</v>
      </c>
      <c r="B855" s="233" t="s">
        <v>803</v>
      </c>
      <c r="C855" s="234">
        <v>376</v>
      </c>
      <c r="D855" s="234">
        <v>376</v>
      </c>
      <c r="E855" s="235"/>
    </row>
    <row r="856" s="239" customFormat="1" customHeight="1" spans="1:5">
      <c r="A856" s="233">
        <v>2130108</v>
      </c>
      <c r="B856" s="233" t="s">
        <v>804</v>
      </c>
      <c r="C856" s="234">
        <v>447</v>
      </c>
      <c r="D856" s="234">
        <v>447</v>
      </c>
      <c r="E856" s="235"/>
    </row>
    <row r="857" s="239" customFormat="1" customHeight="1" spans="1:5">
      <c r="A857" s="233">
        <v>2130109</v>
      </c>
      <c r="B857" s="233" t="s">
        <v>805</v>
      </c>
      <c r="C857" s="234">
        <v>65</v>
      </c>
      <c r="D857" s="234">
        <v>65</v>
      </c>
      <c r="E857" s="235"/>
    </row>
    <row r="858" s="239" customFormat="1" customHeight="1" spans="1:5">
      <c r="A858" s="233">
        <v>2130110</v>
      </c>
      <c r="B858" s="233" t="s">
        <v>806</v>
      </c>
      <c r="C858" s="234">
        <v>51</v>
      </c>
      <c r="D858" s="234">
        <v>51</v>
      </c>
      <c r="E858" s="235"/>
    </row>
    <row r="859" s="239" customFormat="1" customHeight="1" spans="1:5">
      <c r="A859" s="233">
        <v>2130111</v>
      </c>
      <c r="B859" s="233" t="s">
        <v>807</v>
      </c>
      <c r="C859" s="234">
        <v>24</v>
      </c>
      <c r="D859" s="234">
        <v>24</v>
      </c>
      <c r="E859" s="235"/>
    </row>
    <row r="860" s="239" customFormat="1" customHeight="1" spans="1:5">
      <c r="A860" s="233">
        <v>2130112</v>
      </c>
      <c r="B860" s="233" t="s">
        <v>808</v>
      </c>
      <c r="C860" s="234">
        <v>0</v>
      </c>
      <c r="D860" s="234">
        <v>0</v>
      </c>
      <c r="E860" s="235"/>
    </row>
    <row r="861" s="239" customFormat="1" customHeight="1" spans="1:5">
      <c r="A861" s="233">
        <v>2130114</v>
      </c>
      <c r="B861" s="233" t="s">
        <v>809</v>
      </c>
      <c r="C861" s="234">
        <v>0</v>
      </c>
      <c r="D861" s="234">
        <v>0</v>
      </c>
      <c r="E861" s="235"/>
    </row>
    <row r="862" s="239" customFormat="1" customHeight="1" spans="1:5">
      <c r="A862" s="233">
        <v>2130119</v>
      </c>
      <c r="B862" s="233" t="s">
        <v>810</v>
      </c>
      <c r="C862" s="234">
        <v>93</v>
      </c>
      <c r="D862" s="234">
        <v>93</v>
      </c>
      <c r="E862" s="235"/>
    </row>
    <row r="863" s="239" customFormat="1" customHeight="1" spans="1:5">
      <c r="A863" s="233">
        <v>2130120</v>
      </c>
      <c r="B863" s="233" t="s">
        <v>811</v>
      </c>
      <c r="C863" s="234">
        <v>98</v>
      </c>
      <c r="D863" s="234">
        <v>98</v>
      </c>
      <c r="E863" s="235"/>
    </row>
    <row r="864" s="239" customFormat="1" customHeight="1" spans="1:5">
      <c r="A864" s="233">
        <v>2130121</v>
      </c>
      <c r="B864" s="233" t="s">
        <v>812</v>
      </c>
      <c r="C864" s="234">
        <v>1239</v>
      </c>
      <c r="D864" s="234">
        <v>1239</v>
      </c>
      <c r="E864" s="235"/>
    </row>
    <row r="865" s="239" customFormat="1" customHeight="1" spans="1:5">
      <c r="A865" s="233">
        <v>2130122</v>
      </c>
      <c r="B865" s="233" t="s">
        <v>813</v>
      </c>
      <c r="C865" s="234">
        <f>13479-(7006-6792)</f>
        <v>13265</v>
      </c>
      <c r="D865" s="234">
        <f>13479-(7006-6792)-6000</f>
        <v>7265</v>
      </c>
      <c r="E865" s="235"/>
    </row>
    <row r="866" s="239" customFormat="1" customHeight="1" spans="1:5">
      <c r="A866" s="233">
        <v>2130124</v>
      </c>
      <c r="B866" s="233" t="s">
        <v>814</v>
      </c>
      <c r="C866" s="234">
        <v>493</v>
      </c>
      <c r="D866" s="234">
        <v>493</v>
      </c>
      <c r="E866" s="235"/>
    </row>
    <row r="867" s="239" customFormat="1" customHeight="1" spans="1:5">
      <c r="A867" s="233">
        <v>2130125</v>
      </c>
      <c r="B867" s="233" t="s">
        <v>815</v>
      </c>
      <c r="C867" s="234">
        <v>262</v>
      </c>
      <c r="D867" s="234">
        <v>262</v>
      </c>
      <c r="E867" s="235"/>
    </row>
    <row r="868" s="239" customFormat="1" customHeight="1" spans="1:5">
      <c r="A868" s="233">
        <v>2130126</v>
      </c>
      <c r="B868" s="233" t="s">
        <v>816</v>
      </c>
      <c r="C868" s="234">
        <v>2328</v>
      </c>
      <c r="D868" s="234">
        <v>1321</v>
      </c>
      <c r="E868" s="235"/>
    </row>
    <row r="869" s="239" customFormat="1" customHeight="1" spans="1:5">
      <c r="A869" s="233">
        <v>2130135</v>
      </c>
      <c r="B869" s="233" t="s">
        <v>817</v>
      </c>
      <c r="C869" s="234">
        <v>2382</v>
      </c>
      <c r="D869" s="234">
        <v>1381</v>
      </c>
      <c r="E869" s="235"/>
    </row>
    <row r="870" s="239" customFormat="1" customHeight="1" spans="1:5">
      <c r="A870" s="233">
        <v>2130142</v>
      </c>
      <c r="B870" s="233" t="s">
        <v>818</v>
      </c>
      <c r="C870" s="234">
        <v>0</v>
      </c>
      <c r="D870" s="234">
        <v>0</v>
      </c>
      <c r="E870" s="235"/>
    </row>
    <row r="871" s="239" customFormat="1" customHeight="1" spans="1:5">
      <c r="A871" s="233">
        <v>2130148</v>
      </c>
      <c r="B871" s="233" t="s">
        <v>819</v>
      </c>
      <c r="C871" s="234">
        <v>335</v>
      </c>
      <c r="D871" s="234">
        <v>335</v>
      </c>
      <c r="E871" s="235"/>
    </row>
    <row r="872" s="239" customFormat="1" customHeight="1" spans="1:5">
      <c r="A872" s="233">
        <v>2130152</v>
      </c>
      <c r="B872" s="233" t="s">
        <v>820</v>
      </c>
      <c r="C872" s="234">
        <v>19</v>
      </c>
      <c r="D872" s="234">
        <v>19</v>
      </c>
      <c r="E872" s="235"/>
    </row>
    <row r="873" s="238" customFormat="1" customHeight="1" spans="1:5">
      <c r="A873" s="233">
        <v>2130153</v>
      </c>
      <c r="B873" s="233" t="s">
        <v>821</v>
      </c>
      <c r="C873" s="234">
        <v>13080</v>
      </c>
      <c r="D873" s="234">
        <v>6080</v>
      </c>
      <c r="E873" s="235"/>
    </row>
    <row r="874" s="239" customFormat="1" customHeight="1" spans="1:5">
      <c r="A874" s="233">
        <v>2130199</v>
      </c>
      <c r="B874" s="233" t="s">
        <v>822</v>
      </c>
      <c r="C874" s="234">
        <v>925</v>
      </c>
      <c r="D874" s="234">
        <v>0</v>
      </c>
      <c r="E874" s="235"/>
    </row>
    <row r="875" s="239" customFormat="1" customHeight="1" spans="1:5">
      <c r="A875" s="233">
        <v>21302</v>
      </c>
      <c r="B875" s="233" t="s">
        <v>823</v>
      </c>
      <c r="C875" s="234">
        <f>SUM(C876:C896)</f>
        <v>2836</v>
      </c>
      <c r="D875" s="234">
        <f>SUM(D876:D896)</f>
        <v>2836</v>
      </c>
      <c r="E875" s="235"/>
    </row>
    <row r="876" s="239" customFormat="1" customHeight="1" spans="1:5">
      <c r="A876" s="233">
        <v>2130201</v>
      </c>
      <c r="B876" s="233" t="s">
        <v>169</v>
      </c>
      <c r="C876" s="234">
        <v>464</v>
      </c>
      <c r="D876" s="234">
        <v>464</v>
      </c>
      <c r="E876" s="235"/>
    </row>
    <row r="877" s="239" customFormat="1" customHeight="1" spans="1:5">
      <c r="A877" s="233">
        <v>2130202</v>
      </c>
      <c r="B877" s="233" t="s">
        <v>170</v>
      </c>
      <c r="C877" s="234">
        <v>223</v>
      </c>
      <c r="D877" s="234">
        <v>223</v>
      </c>
      <c r="E877" s="235"/>
    </row>
    <row r="878" s="239" customFormat="1" customHeight="1" spans="1:5">
      <c r="A878" s="233">
        <v>2130203</v>
      </c>
      <c r="B878" s="233" t="s">
        <v>171</v>
      </c>
      <c r="C878" s="234">
        <v>0</v>
      </c>
      <c r="D878" s="234">
        <v>0</v>
      </c>
      <c r="E878" s="235"/>
    </row>
    <row r="879" s="239" customFormat="1" customHeight="1" spans="1:5">
      <c r="A879" s="233">
        <v>2130204</v>
      </c>
      <c r="B879" s="233" t="s">
        <v>824</v>
      </c>
      <c r="C879" s="234">
        <v>0</v>
      </c>
      <c r="D879" s="234">
        <v>0</v>
      </c>
      <c r="E879" s="235"/>
    </row>
    <row r="880" s="239" customFormat="1" customHeight="1" spans="1:5">
      <c r="A880" s="233">
        <v>2130205</v>
      </c>
      <c r="B880" s="233" t="s">
        <v>825</v>
      </c>
      <c r="C880" s="234">
        <v>1010</v>
      </c>
      <c r="D880" s="234">
        <v>1010</v>
      </c>
      <c r="E880" s="235"/>
    </row>
    <row r="881" s="239" customFormat="1" customHeight="1" spans="1:5">
      <c r="A881" s="233">
        <v>2130206</v>
      </c>
      <c r="B881" s="233" t="s">
        <v>826</v>
      </c>
      <c r="C881" s="234">
        <v>0</v>
      </c>
      <c r="D881" s="234">
        <v>0</v>
      </c>
      <c r="E881" s="235"/>
    </row>
    <row r="882" s="239" customFormat="1" customHeight="1" spans="1:5">
      <c r="A882" s="233">
        <v>2130207</v>
      </c>
      <c r="B882" s="233" t="s">
        <v>827</v>
      </c>
      <c r="C882" s="234">
        <v>0</v>
      </c>
      <c r="D882" s="234">
        <v>0</v>
      </c>
      <c r="E882" s="235"/>
    </row>
    <row r="883" s="239" customFormat="1" customHeight="1" spans="1:5">
      <c r="A883" s="233">
        <v>2130209</v>
      </c>
      <c r="B883" s="233" t="s">
        <v>828</v>
      </c>
      <c r="C883" s="234">
        <v>0</v>
      </c>
      <c r="D883" s="234">
        <v>0</v>
      </c>
      <c r="E883" s="235"/>
    </row>
    <row r="884" s="238" customFormat="1" customHeight="1" spans="1:5">
      <c r="A884" s="233">
        <v>2130211</v>
      </c>
      <c r="B884" s="233" t="s">
        <v>829</v>
      </c>
      <c r="C884" s="234">
        <v>13</v>
      </c>
      <c r="D884" s="234">
        <v>13</v>
      </c>
      <c r="E884" s="235"/>
    </row>
    <row r="885" s="239" customFormat="1" customHeight="1" spans="1:5">
      <c r="A885" s="233">
        <v>2130212</v>
      </c>
      <c r="B885" s="233" t="s">
        <v>830</v>
      </c>
      <c r="C885" s="234">
        <v>332</v>
      </c>
      <c r="D885" s="234">
        <v>332</v>
      </c>
      <c r="E885" s="235"/>
    </row>
    <row r="886" s="239" customFormat="1" customHeight="1" spans="1:5">
      <c r="A886" s="233">
        <v>2130213</v>
      </c>
      <c r="B886" s="233" t="s">
        <v>831</v>
      </c>
      <c r="C886" s="234">
        <v>0</v>
      </c>
      <c r="D886" s="234">
        <v>0</v>
      </c>
      <c r="E886" s="235"/>
    </row>
    <row r="887" s="239" customFormat="1" customHeight="1" spans="1:5">
      <c r="A887" s="233">
        <v>2130217</v>
      </c>
      <c r="B887" s="233" t="s">
        <v>832</v>
      </c>
      <c r="C887" s="234">
        <v>0</v>
      </c>
      <c r="D887" s="234">
        <v>0</v>
      </c>
      <c r="E887" s="235"/>
    </row>
    <row r="888" s="239" customFormat="1" customHeight="1" spans="1:5">
      <c r="A888" s="233">
        <v>2130220</v>
      </c>
      <c r="B888" s="233" t="s">
        <v>833</v>
      </c>
      <c r="C888" s="234">
        <v>0</v>
      </c>
      <c r="D888" s="234">
        <v>0</v>
      </c>
      <c r="E888" s="235"/>
    </row>
    <row r="889" s="239" customFormat="1" customHeight="1" spans="1:5">
      <c r="A889" s="233">
        <v>2130221</v>
      </c>
      <c r="B889" s="233" t="s">
        <v>834</v>
      </c>
      <c r="C889" s="234">
        <v>0</v>
      </c>
      <c r="D889" s="234">
        <v>0</v>
      </c>
      <c r="E889" s="235"/>
    </row>
    <row r="890" s="239" customFormat="1" customHeight="1" spans="1:5">
      <c r="A890" s="233">
        <v>2130223</v>
      </c>
      <c r="B890" s="233" t="s">
        <v>835</v>
      </c>
      <c r="C890" s="234">
        <v>0</v>
      </c>
      <c r="D890" s="234">
        <v>0</v>
      </c>
      <c r="E890" s="235"/>
    </row>
    <row r="891" s="238" customFormat="1" customHeight="1" spans="1:5">
      <c r="A891" s="233">
        <v>2130226</v>
      </c>
      <c r="B891" s="233" t="s">
        <v>836</v>
      </c>
      <c r="C891" s="234">
        <v>30</v>
      </c>
      <c r="D891" s="234">
        <v>30</v>
      </c>
      <c r="E891" s="235"/>
    </row>
    <row r="892" s="239" customFormat="1" customHeight="1" spans="1:5">
      <c r="A892" s="233">
        <v>2130227</v>
      </c>
      <c r="B892" s="233" t="s">
        <v>837</v>
      </c>
      <c r="C892" s="234">
        <v>0</v>
      </c>
      <c r="D892" s="234">
        <v>0</v>
      </c>
      <c r="E892" s="235"/>
    </row>
    <row r="893" s="239" customFormat="1" customHeight="1" spans="1:5">
      <c r="A893" s="233">
        <v>2130234</v>
      </c>
      <c r="B893" s="233" t="s">
        <v>838</v>
      </c>
      <c r="C893" s="234">
        <v>143</v>
      </c>
      <c r="D893" s="234">
        <v>143</v>
      </c>
      <c r="E893" s="235"/>
    </row>
    <row r="894" s="239" customFormat="1" customHeight="1" spans="1:5">
      <c r="A894" s="233">
        <v>2130236</v>
      </c>
      <c r="B894" s="233" t="s">
        <v>839</v>
      </c>
      <c r="C894" s="234">
        <v>0</v>
      </c>
      <c r="D894" s="234">
        <v>0</v>
      </c>
      <c r="E894" s="235"/>
    </row>
    <row r="895" s="239" customFormat="1" customHeight="1" spans="1:5">
      <c r="A895" s="233">
        <v>2130237</v>
      </c>
      <c r="B895" s="233" t="s">
        <v>808</v>
      </c>
      <c r="C895" s="234">
        <v>0</v>
      </c>
      <c r="D895" s="234">
        <v>0</v>
      </c>
      <c r="E895" s="235"/>
    </row>
    <row r="896" s="239" customFormat="1" customHeight="1" spans="1:5">
      <c r="A896" s="233">
        <v>2130299</v>
      </c>
      <c r="B896" s="233" t="s">
        <v>840</v>
      </c>
      <c r="C896" s="234">
        <v>621</v>
      </c>
      <c r="D896" s="234">
        <v>621</v>
      </c>
      <c r="E896" s="235"/>
    </row>
    <row r="897" s="238" customFormat="1" customHeight="1" spans="1:5">
      <c r="A897" s="233">
        <v>21303</v>
      </c>
      <c r="B897" s="233" t="s">
        <v>841</v>
      </c>
      <c r="C897" s="234">
        <f>SUM(C898:C924)</f>
        <v>18664</v>
      </c>
      <c r="D897" s="234">
        <f>SUM(D898:D924)</f>
        <v>12664</v>
      </c>
      <c r="E897" s="235"/>
    </row>
    <row r="898" s="239" customFormat="1" customHeight="1" spans="1:5">
      <c r="A898" s="233">
        <v>2130301</v>
      </c>
      <c r="B898" s="233" t="s">
        <v>169</v>
      </c>
      <c r="C898" s="234">
        <v>1475</v>
      </c>
      <c r="D898" s="234">
        <v>1475</v>
      </c>
      <c r="E898" s="235"/>
    </row>
    <row r="899" s="239" customFormat="1" customHeight="1" spans="1:5">
      <c r="A899" s="233">
        <v>2130302</v>
      </c>
      <c r="B899" s="233" t="s">
        <v>170</v>
      </c>
      <c r="C899" s="234">
        <v>146</v>
      </c>
      <c r="D899" s="234">
        <v>146</v>
      </c>
      <c r="E899" s="235"/>
    </row>
    <row r="900" s="238" customFormat="1" customHeight="1" spans="1:5">
      <c r="A900" s="233">
        <v>2130303</v>
      </c>
      <c r="B900" s="233" t="s">
        <v>171</v>
      </c>
      <c r="C900" s="234">
        <v>0</v>
      </c>
      <c r="D900" s="234">
        <v>0</v>
      </c>
      <c r="E900" s="235"/>
    </row>
    <row r="901" s="239" customFormat="1" customHeight="1" spans="1:5">
      <c r="A901" s="233">
        <v>2130304</v>
      </c>
      <c r="B901" s="233" t="s">
        <v>842</v>
      </c>
      <c r="C901" s="234">
        <v>28</v>
      </c>
      <c r="D901" s="234">
        <v>28</v>
      </c>
      <c r="E901" s="235"/>
    </row>
    <row r="902" s="239" customFormat="1" customHeight="1" spans="1:5">
      <c r="A902" s="233">
        <v>2130305</v>
      </c>
      <c r="B902" s="233" t="s">
        <v>843</v>
      </c>
      <c r="C902" s="234">
        <v>10868</v>
      </c>
      <c r="D902" s="234">
        <v>5868</v>
      </c>
      <c r="E902" s="235"/>
    </row>
    <row r="903" s="224" customFormat="1" customHeight="1" spans="1:5">
      <c r="A903" s="233">
        <v>2130306</v>
      </c>
      <c r="B903" s="233" t="s">
        <v>844</v>
      </c>
      <c r="C903" s="234">
        <v>617</v>
      </c>
      <c r="D903" s="234">
        <v>617</v>
      </c>
      <c r="E903" s="235"/>
    </row>
    <row r="904" s="238" customFormat="1" customHeight="1" spans="1:5">
      <c r="A904" s="233">
        <v>2130307</v>
      </c>
      <c r="B904" s="233" t="s">
        <v>845</v>
      </c>
      <c r="C904" s="234">
        <v>0</v>
      </c>
      <c r="D904" s="234">
        <v>0</v>
      </c>
      <c r="E904" s="235"/>
    </row>
    <row r="905" s="239" customFormat="1" customHeight="1" spans="1:5">
      <c r="A905" s="233">
        <v>2130308</v>
      </c>
      <c r="B905" s="233" t="s">
        <v>846</v>
      </c>
      <c r="C905" s="234">
        <v>0</v>
      </c>
      <c r="D905" s="234">
        <v>0</v>
      </c>
      <c r="E905" s="235"/>
    </row>
    <row r="906" s="239" customFormat="1" customHeight="1" spans="1:5">
      <c r="A906" s="233">
        <v>2130309</v>
      </c>
      <c r="B906" s="233" t="s">
        <v>847</v>
      </c>
      <c r="C906" s="234">
        <v>0</v>
      </c>
      <c r="D906" s="234">
        <v>0</v>
      </c>
      <c r="E906" s="235"/>
    </row>
    <row r="907" s="239" customFormat="1" customHeight="1" spans="1:5">
      <c r="A907" s="233">
        <v>2130310</v>
      </c>
      <c r="B907" s="233" t="s">
        <v>848</v>
      </c>
      <c r="C907" s="234">
        <v>0</v>
      </c>
      <c r="D907" s="234">
        <v>0</v>
      </c>
      <c r="E907" s="235"/>
    </row>
    <row r="908" s="239" customFormat="1" customHeight="1" spans="1:5">
      <c r="A908" s="233">
        <v>2130311</v>
      </c>
      <c r="B908" s="233" t="s">
        <v>849</v>
      </c>
      <c r="C908" s="234">
        <v>0</v>
      </c>
      <c r="D908" s="234">
        <v>0</v>
      </c>
      <c r="E908" s="235"/>
    </row>
    <row r="909" s="239" customFormat="1" customHeight="1" spans="1:5">
      <c r="A909" s="233">
        <v>2130312</v>
      </c>
      <c r="B909" s="233" t="s">
        <v>850</v>
      </c>
      <c r="C909" s="234">
        <v>0</v>
      </c>
      <c r="D909" s="234">
        <v>0</v>
      </c>
      <c r="E909" s="235"/>
    </row>
    <row r="910" s="239" customFormat="1" customHeight="1" spans="1:5">
      <c r="A910" s="233">
        <v>2130313</v>
      </c>
      <c r="B910" s="233" t="s">
        <v>851</v>
      </c>
      <c r="C910" s="234">
        <v>0</v>
      </c>
      <c r="D910" s="234">
        <v>0</v>
      </c>
      <c r="E910" s="235"/>
    </row>
    <row r="911" s="239" customFormat="1" customHeight="1" spans="1:5">
      <c r="A911" s="233">
        <v>2130314</v>
      </c>
      <c r="B911" s="233" t="s">
        <v>852</v>
      </c>
      <c r="C911" s="234">
        <v>559</v>
      </c>
      <c r="D911" s="234">
        <v>559</v>
      </c>
      <c r="E911" s="235"/>
    </row>
    <row r="912" s="239" customFormat="1" customHeight="1" spans="1:5">
      <c r="A912" s="233">
        <v>2130315</v>
      </c>
      <c r="B912" s="233" t="s">
        <v>853</v>
      </c>
      <c r="C912" s="234">
        <v>735</v>
      </c>
      <c r="D912" s="234">
        <v>735</v>
      </c>
      <c r="E912" s="235"/>
    </row>
    <row r="913" s="239" customFormat="1" customHeight="1" spans="1:5">
      <c r="A913" s="233">
        <v>2130316</v>
      </c>
      <c r="B913" s="233" t="s">
        <v>854</v>
      </c>
      <c r="C913" s="234">
        <v>3406</v>
      </c>
      <c r="D913" s="234">
        <v>2406</v>
      </c>
      <c r="E913" s="235"/>
    </row>
    <row r="914" s="239" customFormat="1" customHeight="1" spans="1:5">
      <c r="A914" s="233">
        <v>2130317</v>
      </c>
      <c r="B914" s="233" t="s">
        <v>855</v>
      </c>
      <c r="C914" s="234">
        <v>0</v>
      </c>
      <c r="D914" s="234">
        <v>0</v>
      </c>
      <c r="E914" s="235"/>
    </row>
    <row r="915" s="239" customFormat="1" customHeight="1" spans="1:5">
      <c r="A915" s="233">
        <v>2130318</v>
      </c>
      <c r="B915" s="233" t="s">
        <v>856</v>
      </c>
      <c r="C915" s="234">
        <v>0</v>
      </c>
      <c r="D915" s="234">
        <v>0</v>
      </c>
      <c r="E915" s="235"/>
    </row>
    <row r="916" s="239" customFormat="1" customHeight="1" spans="1:5">
      <c r="A916" s="233">
        <v>2130319</v>
      </c>
      <c r="B916" s="233" t="s">
        <v>857</v>
      </c>
      <c r="C916" s="234">
        <v>0</v>
      </c>
      <c r="D916" s="234">
        <v>0</v>
      </c>
      <c r="E916" s="235"/>
    </row>
    <row r="917" s="239" customFormat="1" customHeight="1" spans="1:5">
      <c r="A917" s="233">
        <v>2130321</v>
      </c>
      <c r="B917" s="233" t="s">
        <v>858</v>
      </c>
      <c r="C917" s="234">
        <v>0</v>
      </c>
      <c r="D917" s="234">
        <v>0</v>
      </c>
      <c r="E917" s="235"/>
    </row>
    <row r="918" s="239" customFormat="1" customHeight="1" spans="1:5">
      <c r="A918" s="233">
        <v>2130322</v>
      </c>
      <c r="B918" s="233" t="s">
        <v>859</v>
      </c>
      <c r="C918" s="234">
        <v>0</v>
      </c>
      <c r="D918" s="234">
        <v>0</v>
      </c>
      <c r="E918" s="235"/>
    </row>
    <row r="919" s="239" customFormat="1" customHeight="1" spans="1:5">
      <c r="A919" s="233">
        <v>2130333</v>
      </c>
      <c r="B919" s="233" t="s">
        <v>835</v>
      </c>
      <c r="C919" s="234">
        <v>0</v>
      </c>
      <c r="D919" s="234">
        <v>0</v>
      </c>
      <c r="E919" s="235"/>
    </row>
    <row r="920" s="239" customFormat="1" customHeight="1" spans="1:5">
      <c r="A920" s="233">
        <v>2130334</v>
      </c>
      <c r="B920" s="233" t="s">
        <v>860</v>
      </c>
      <c r="C920" s="234">
        <v>0</v>
      </c>
      <c r="D920" s="234">
        <v>0</v>
      </c>
      <c r="E920" s="235"/>
    </row>
    <row r="921" s="239" customFormat="1" customHeight="1" spans="1:5">
      <c r="A921" s="233">
        <v>2130335</v>
      </c>
      <c r="B921" s="233" t="s">
        <v>861</v>
      </c>
      <c r="C921" s="234">
        <v>90</v>
      </c>
      <c r="D921" s="234">
        <v>90</v>
      </c>
      <c r="E921" s="235"/>
    </row>
    <row r="922" s="239" customFormat="1" customHeight="1" spans="1:5">
      <c r="A922" s="233">
        <v>2130336</v>
      </c>
      <c r="B922" s="233" t="s">
        <v>862</v>
      </c>
      <c r="C922" s="234">
        <v>0</v>
      </c>
      <c r="D922" s="234">
        <v>0</v>
      </c>
      <c r="E922" s="235"/>
    </row>
    <row r="923" s="239" customFormat="1" customHeight="1" spans="1:5">
      <c r="A923" s="233">
        <v>2130337</v>
      </c>
      <c r="B923" s="233" t="s">
        <v>863</v>
      </c>
      <c r="C923" s="234">
        <v>0</v>
      </c>
      <c r="D923" s="234">
        <v>0</v>
      </c>
      <c r="E923" s="235"/>
    </row>
    <row r="924" s="239" customFormat="1" customHeight="1" spans="1:5">
      <c r="A924" s="233">
        <v>2130399</v>
      </c>
      <c r="B924" s="233" t="s">
        <v>864</v>
      </c>
      <c r="C924" s="234">
        <v>740</v>
      </c>
      <c r="D924" s="234">
        <v>740</v>
      </c>
      <c r="E924" s="235"/>
    </row>
    <row r="925" s="239" customFormat="1" customHeight="1" spans="1:5">
      <c r="A925" s="233">
        <v>21305</v>
      </c>
      <c r="B925" s="233" t="s">
        <v>865</v>
      </c>
      <c r="C925" s="234">
        <f>SUM(C926:C935)</f>
        <v>7335</v>
      </c>
      <c r="D925" s="234">
        <f>SUM(D926:D935)</f>
        <v>6335</v>
      </c>
      <c r="E925" s="235"/>
    </row>
    <row r="926" s="238" customFormat="1" customHeight="1" spans="1:5">
      <c r="A926" s="233">
        <v>2130501</v>
      </c>
      <c r="B926" s="233" t="s">
        <v>169</v>
      </c>
      <c r="C926" s="234">
        <v>167</v>
      </c>
      <c r="D926" s="234">
        <v>167</v>
      </c>
      <c r="E926" s="235"/>
    </row>
    <row r="927" s="239" customFormat="1" customHeight="1" spans="1:5">
      <c r="A927" s="233">
        <v>2130502</v>
      </c>
      <c r="B927" s="233" t="s">
        <v>170</v>
      </c>
      <c r="C927" s="234">
        <v>301</v>
      </c>
      <c r="D927" s="234">
        <v>301</v>
      </c>
      <c r="E927" s="235"/>
    </row>
    <row r="928" s="239" customFormat="1" customHeight="1" spans="1:5">
      <c r="A928" s="233">
        <v>2130503</v>
      </c>
      <c r="B928" s="233" t="s">
        <v>171</v>
      </c>
      <c r="C928" s="234">
        <v>0</v>
      </c>
      <c r="D928" s="234">
        <v>0</v>
      </c>
      <c r="E928" s="235"/>
    </row>
    <row r="929" s="239" customFormat="1" customHeight="1" spans="1:5">
      <c r="A929" s="233">
        <v>2130504</v>
      </c>
      <c r="B929" s="233" t="s">
        <v>866</v>
      </c>
      <c r="C929" s="234">
        <v>41</v>
      </c>
      <c r="D929" s="234">
        <v>41</v>
      </c>
      <c r="E929" s="235"/>
    </row>
    <row r="930" s="239" customFormat="1" customHeight="1" spans="1:5">
      <c r="A930" s="233">
        <v>2130505</v>
      </c>
      <c r="B930" s="233" t="s">
        <v>867</v>
      </c>
      <c r="C930" s="234">
        <v>0</v>
      </c>
      <c r="D930" s="234">
        <v>0</v>
      </c>
      <c r="E930" s="235"/>
    </row>
    <row r="931" s="239" customFormat="1" customHeight="1" spans="1:5">
      <c r="A931" s="233">
        <v>2130506</v>
      </c>
      <c r="B931" s="233" t="s">
        <v>868</v>
      </c>
      <c r="C931" s="234">
        <v>0</v>
      </c>
      <c r="D931" s="234">
        <v>0</v>
      </c>
      <c r="E931" s="235"/>
    </row>
    <row r="932" s="239" customFormat="1" customHeight="1" spans="1:5">
      <c r="A932" s="233">
        <v>2130507</v>
      </c>
      <c r="B932" s="233" t="s">
        <v>869</v>
      </c>
      <c r="C932" s="234">
        <v>0</v>
      </c>
      <c r="D932" s="234">
        <v>0</v>
      </c>
      <c r="E932" s="235"/>
    </row>
    <row r="933" s="239" customFormat="1" customHeight="1" spans="1:5">
      <c r="A933" s="233">
        <v>2130508</v>
      </c>
      <c r="B933" s="233" t="s">
        <v>870</v>
      </c>
      <c r="C933" s="234">
        <v>0</v>
      </c>
      <c r="D933" s="234">
        <v>0</v>
      </c>
      <c r="E933" s="235"/>
    </row>
    <row r="934" s="239" customFormat="1" customHeight="1" spans="1:5">
      <c r="A934" s="233">
        <v>2130550</v>
      </c>
      <c r="B934" s="233" t="s">
        <v>178</v>
      </c>
      <c r="C934" s="234">
        <v>0</v>
      </c>
      <c r="D934" s="234">
        <v>0</v>
      </c>
      <c r="E934" s="235"/>
    </row>
    <row r="935" s="239" customFormat="1" customHeight="1" spans="1:5">
      <c r="A935" s="233">
        <v>2130599</v>
      </c>
      <c r="B935" s="233" t="s">
        <v>871</v>
      </c>
      <c r="C935" s="234">
        <v>6826</v>
      </c>
      <c r="D935" s="234">
        <v>5826</v>
      </c>
      <c r="E935" s="235"/>
    </row>
    <row r="936" s="238" customFormat="1" customHeight="1" spans="1:5">
      <c r="A936" s="233">
        <v>21307</v>
      </c>
      <c r="B936" s="233" t="s">
        <v>872</v>
      </c>
      <c r="C936" s="234">
        <f>SUM(C937:C942)</f>
        <v>4844</v>
      </c>
      <c r="D936" s="234">
        <f>SUM(D937:D942)</f>
        <v>4844</v>
      </c>
      <c r="E936" s="235"/>
    </row>
    <row r="937" s="239" customFormat="1" customHeight="1" spans="1:5">
      <c r="A937" s="233">
        <v>2130701</v>
      </c>
      <c r="B937" s="233" t="s">
        <v>873</v>
      </c>
      <c r="C937" s="234">
        <v>665</v>
      </c>
      <c r="D937" s="234">
        <v>665</v>
      </c>
      <c r="E937" s="235"/>
    </row>
    <row r="938" s="239" customFormat="1" customHeight="1" spans="1:5">
      <c r="A938" s="233">
        <v>2130704</v>
      </c>
      <c r="B938" s="233" t="s">
        <v>874</v>
      </c>
      <c r="C938" s="234">
        <v>0</v>
      </c>
      <c r="D938" s="234">
        <v>0</v>
      </c>
      <c r="E938" s="235"/>
    </row>
    <row r="939" s="239" customFormat="1" customHeight="1" spans="1:5">
      <c r="A939" s="233">
        <v>2130705</v>
      </c>
      <c r="B939" s="233" t="s">
        <v>875</v>
      </c>
      <c r="C939" s="234">
        <v>3558</v>
      </c>
      <c r="D939" s="234">
        <v>3558</v>
      </c>
      <c r="E939" s="235"/>
    </row>
    <row r="940" s="239" customFormat="1" customHeight="1" spans="1:5">
      <c r="A940" s="233">
        <v>2130706</v>
      </c>
      <c r="B940" s="233" t="s">
        <v>876</v>
      </c>
      <c r="C940" s="234">
        <v>38</v>
      </c>
      <c r="D940" s="234">
        <v>38</v>
      </c>
      <c r="E940" s="235"/>
    </row>
    <row r="941" s="239" customFormat="1" customHeight="1" spans="1:5">
      <c r="A941" s="233">
        <v>2130707</v>
      </c>
      <c r="B941" s="233" t="s">
        <v>877</v>
      </c>
      <c r="C941" s="234">
        <v>561</v>
      </c>
      <c r="D941" s="234">
        <v>561</v>
      </c>
      <c r="E941" s="235"/>
    </row>
    <row r="942" s="239" customFormat="1" customHeight="1" spans="1:5">
      <c r="A942" s="233">
        <v>2130799</v>
      </c>
      <c r="B942" s="233" t="s">
        <v>878</v>
      </c>
      <c r="C942" s="234">
        <v>22</v>
      </c>
      <c r="D942" s="234">
        <v>22</v>
      </c>
      <c r="E942" s="235"/>
    </row>
    <row r="943" s="239" customFormat="1" customHeight="1" spans="1:5">
      <c r="A943" s="233">
        <v>21308</v>
      </c>
      <c r="B943" s="233" t="s">
        <v>879</v>
      </c>
      <c r="C943" s="234">
        <f>SUM(C944:C948)</f>
        <v>5794</v>
      </c>
      <c r="D943" s="234">
        <f>SUM(D944:D948)</f>
        <v>5794</v>
      </c>
      <c r="E943" s="235"/>
    </row>
    <row r="944" s="239" customFormat="1" customHeight="1" spans="1:5">
      <c r="A944" s="233">
        <v>2130801</v>
      </c>
      <c r="B944" s="233" t="s">
        <v>880</v>
      </c>
      <c r="C944" s="234">
        <v>0</v>
      </c>
      <c r="D944" s="234">
        <v>0</v>
      </c>
      <c r="E944" s="235"/>
    </row>
    <row r="945" s="239" customFormat="1" customHeight="1" spans="1:5">
      <c r="A945" s="233">
        <v>2130803</v>
      </c>
      <c r="B945" s="233" t="s">
        <v>881</v>
      </c>
      <c r="C945" s="234">
        <v>5443</v>
      </c>
      <c r="D945" s="234">
        <v>5443</v>
      </c>
      <c r="E945" s="235"/>
    </row>
    <row r="946" s="238" customFormat="1" customHeight="1" spans="1:5">
      <c r="A946" s="233">
        <v>2130804</v>
      </c>
      <c r="B946" s="233" t="s">
        <v>882</v>
      </c>
      <c r="C946" s="234">
        <v>351</v>
      </c>
      <c r="D946" s="234">
        <v>351</v>
      </c>
      <c r="E946" s="235"/>
    </row>
    <row r="947" s="239" customFormat="1" customHeight="1" spans="1:5">
      <c r="A947" s="233">
        <v>2130805</v>
      </c>
      <c r="B947" s="233" t="s">
        <v>883</v>
      </c>
      <c r="C947" s="234">
        <v>0</v>
      </c>
      <c r="D947" s="234">
        <v>0</v>
      </c>
      <c r="E947" s="235"/>
    </row>
    <row r="948" s="239" customFormat="1" customHeight="1" spans="1:5">
      <c r="A948" s="233">
        <v>2130899</v>
      </c>
      <c r="B948" s="233" t="s">
        <v>884</v>
      </c>
      <c r="C948" s="234">
        <v>0</v>
      </c>
      <c r="D948" s="234">
        <v>0</v>
      </c>
      <c r="E948" s="235"/>
    </row>
    <row r="949" s="239" customFormat="1" customHeight="1" spans="1:5">
      <c r="A949" s="233">
        <v>21309</v>
      </c>
      <c r="B949" s="233" t="s">
        <v>885</v>
      </c>
      <c r="C949" s="234">
        <f>SUM(C950:C951)</f>
        <v>6158</v>
      </c>
      <c r="D949" s="234">
        <f>SUM(D950:D951)</f>
        <v>6158</v>
      </c>
      <c r="E949" s="235"/>
    </row>
    <row r="950" s="239" customFormat="1" customHeight="1" spans="1:5">
      <c r="A950" s="233">
        <v>2130901</v>
      </c>
      <c r="B950" s="233" t="s">
        <v>886</v>
      </c>
      <c r="C950" s="234">
        <v>921</v>
      </c>
      <c r="D950" s="234">
        <v>921</v>
      </c>
      <c r="E950" s="235"/>
    </row>
    <row r="951" s="239" customFormat="1" customHeight="1" spans="1:5">
      <c r="A951" s="233">
        <v>2130999</v>
      </c>
      <c r="B951" s="233" t="s">
        <v>887</v>
      </c>
      <c r="C951" s="234">
        <v>5237</v>
      </c>
      <c r="D951" s="234">
        <v>5237</v>
      </c>
      <c r="E951" s="235"/>
    </row>
    <row r="952" s="239" customFormat="1" customHeight="1" spans="1:5">
      <c r="A952" s="233">
        <v>21399</v>
      </c>
      <c r="B952" s="233" t="s">
        <v>888</v>
      </c>
      <c r="C952" s="234">
        <f>C953+C954</f>
        <v>0</v>
      </c>
      <c r="D952" s="234">
        <f>D953+D954</f>
        <v>0</v>
      </c>
      <c r="E952" s="235"/>
    </row>
    <row r="953" s="238" customFormat="1" customHeight="1" spans="1:5">
      <c r="A953" s="233">
        <v>2139901</v>
      </c>
      <c r="B953" s="233" t="s">
        <v>889</v>
      </c>
      <c r="C953" s="234">
        <v>0</v>
      </c>
      <c r="D953" s="234">
        <v>0</v>
      </c>
      <c r="E953" s="235"/>
    </row>
    <row r="954" s="239" customFormat="1" customHeight="1" spans="1:5">
      <c r="A954" s="233">
        <v>2139999</v>
      </c>
      <c r="B954" s="233" t="s">
        <v>890</v>
      </c>
      <c r="C954" s="234">
        <v>0</v>
      </c>
      <c r="D954" s="234">
        <v>0</v>
      </c>
      <c r="E954" s="235"/>
    </row>
    <row r="955" s="239" customFormat="1" customHeight="1" spans="1:5">
      <c r="A955" s="233">
        <v>214</v>
      </c>
      <c r="B955" s="233" t="s">
        <v>891</v>
      </c>
      <c r="C955" s="234">
        <f>SUM(C956,C978,C988,C998,C1005,C1010)</f>
        <v>14700</v>
      </c>
      <c r="D955" s="234">
        <f>SUM(D956,D978,D988,D998,D1005,D1010)</f>
        <v>13675</v>
      </c>
      <c r="E955" s="235"/>
    </row>
    <row r="956" s="239" customFormat="1" customHeight="1" spans="1:5">
      <c r="A956" s="233">
        <v>21401</v>
      </c>
      <c r="B956" s="233" t="s">
        <v>892</v>
      </c>
      <c r="C956" s="234">
        <f>SUM(C957:C977)</f>
        <v>9328</v>
      </c>
      <c r="D956" s="234">
        <f>SUM(D957:D977)</f>
        <v>8303</v>
      </c>
      <c r="E956" s="235"/>
    </row>
    <row r="957" s="239" customFormat="1" customHeight="1" spans="1:5">
      <c r="A957" s="233">
        <v>2140101</v>
      </c>
      <c r="B957" s="233" t="s">
        <v>169</v>
      </c>
      <c r="C957" s="234">
        <v>3170</v>
      </c>
      <c r="D957" s="234">
        <v>3170</v>
      </c>
      <c r="E957" s="235"/>
    </row>
    <row r="958" s="238" customFormat="1" customHeight="1" spans="1:5">
      <c r="A958" s="233">
        <v>2140102</v>
      </c>
      <c r="B958" s="233" t="s">
        <v>170</v>
      </c>
      <c r="C958" s="234">
        <v>445</v>
      </c>
      <c r="D958" s="234">
        <v>445</v>
      </c>
      <c r="E958" s="235"/>
    </row>
    <row r="959" s="239" customFormat="1" customHeight="1" spans="1:5">
      <c r="A959" s="233">
        <v>2140103</v>
      </c>
      <c r="B959" s="233" t="s">
        <v>171</v>
      </c>
      <c r="C959" s="234">
        <v>0</v>
      </c>
      <c r="D959" s="234">
        <v>0</v>
      </c>
      <c r="E959" s="235"/>
    </row>
    <row r="960" s="239" customFormat="1" customHeight="1" spans="1:5">
      <c r="A960" s="233">
        <v>2140104</v>
      </c>
      <c r="B960" s="233" t="s">
        <v>893</v>
      </c>
      <c r="C960" s="234">
        <v>743</v>
      </c>
      <c r="D960" s="234">
        <v>743</v>
      </c>
      <c r="E960" s="235"/>
    </row>
    <row r="961" s="224" customFormat="1" customHeight="1" spans="1:5">
      <c r="A961" s="233">
        <v>2140106</v>
      </c>
      <c r="B961" s="233" t="s">
        <v>894</v>
      </c>
      <c r="C961" s="234">
        <v>4162</v>
      </c>
      <c r="D961" s="234">
        <f>4162-1025</f>
        <v>3137</v>
      </c>
      <c r="E961" s="235"/>
    </row>
    <row r="962" s="238" customFormat="1" customHeight="1" spans="1:5">
      <c r="A962" s="233">
        <v>2140109</v>
      </c>
      <c r="B962" s="233" t="s">
        <v>895</v>
      </c>
      <c r="C962" s="234">
        <v>0</v>
      </c>
      <c r="D962" s="234">
        <v>0</v>
      </c>
      <c r="E962" s="235"/>
    </row>
    <row r="963" s="239" customFormat="1" customHeight="1" spans="1:5">
      <c r="A963" s="233">
        <v>2140110</v>
      </c>
      <c r="B963" s="233" t="s">
        <v>896</v>
      </c>
      <c r="C963" s="234">
        <v>0</v>
      </c>
      <c r="D963" s="234">
        <v>0</v>
      </c>
      <c r="E963" s="235"/>
    </row>
    <row r="964" s="239" customFormat="1" customHeight="1" spans="1:5">
      <c r="A964" s="233">
        <v>2140111</v>
      </c>
      <c r="B964" s="233" t="s">
        <v>897</v>
      </c>
      <c r="C964" s="234">
        <v>0</v>
      </c>
      <c r="D964" s="234">
        <v>0</v>
      </c>
      <c r="E964" s="235"/>
    </row>
    <row r="965" s="239" customFormat="1" customHeight="1" spans="1:5">
      <c r="A965" s="233">
        <v>2140112</v>
      </c>
      <c r="B965" s="233" t="s">
        <v>898</v>
      </c>
      <c r="C965" s="234">
        <v>0</v>
      </c>
      <c r="D965" s="234">
        <v>0</v>
      </c>
      <c r="E965" s="235"/>
    </row>
    <row r="966" s="239" customFormat="1" customHeight="1" spans="1:5">
      <c r="A966" s="233">
        <v>2140114</v>
      </c>
      <c r="B966" s="233" t="s">
        <v>899</v>
      </c>
      <c r="C966" s="234">
        <v>0</v>
      </c>
      <c r="D966" s="234">
        <v>0</v>
      </c>
      <c r="E966" s="235"/>
    </row>
    <row r="967" s="239" customFormat="1" customHeight="1" spans="1:5">
      <c r="A967" s="233">
        <v>2140122</v>
      </c>
      <c r="B967" s="233" t="s">
        <v>900</v>
      </c>
      <c r="C967" s="234">
        <v>0</v>
      </c>
      <c r="D967" s="234">
        <v>0</v>
      </c>
      <c r="E967" s="235"/>
    </row>
    <row r="968" s="239" customFormat="1" customHeight="1" spans="1:5">
      <c r="A968" s="233">
        <v>2140123</v>
      </c>
      <c r="B968" s="233" t="s">
        <v>901</v>
      </c>
      <c r="C968" s="234">
        <v>0</v>
      </c>
      <c r="D968" s="234">
        <v>0</v>
      </c>
      <c r="E968" s="235"/>
    </row>
    <row r="969" s="239" customFormat="1" customHeight="1" spans="1:5">
      <c r="A969" s="233">
        <v>2140127</v>
      </c>
      <c r="B969" s="233" t="s">
        <v>902</v>
      </c>
      <c r="C969" s="234">
        <v>0</v>
      </c>
      <c r="D969" s="234">
        <v>0</v>
      </c>
      <c r="E969" s="235"/>
    </row>
    <row r="970" s="239" customFormat="1" customHeight="1" spans="1:5">
      <c r="A970" s="233">
        <v>2140128</v>
      </c>
      <c r="B970" s="233" t="s">
        <v>903</v>
      </c>
      <c r="C970" s="234">
        <v>0</v>
      </c>
      <c r="D970" s="234">
        <v>0</v>
      </c>
      <c r="E970" s="235"/>
    </row>
    <row r="971" s="239" customFormat="1" customHeight="1" spans="1:5">
      <c r="A971" s="233">
        <v>2140129</v>
      </c>
      <c r="B971" s="233" t="s">
        <v>904</v>
      </c>
      <c r="C971" s="234">
        <v>0</v>
      </c>
      <c r="D971" s="234">
        <v>0</v>
      </c>
      <c r="E971" s="235"/>
    </row>
    <row r="972" s="238" customFormat="1" customHeight="1" spans="1:5">
      <c r="A972" s="233">
        <v>2140130</v>
      </c>
      <c r="B972" s="233" t="s">
        <v>905</v>
      </c>
      <c r="C972" s="234">
        <v>0</v>
      </c>
      <c r="D972" s="234">
        <v>0</v>
      </c>
      <c r="E972" s="235"/>
    </row>
    <row r="973" s="239" customFormat="1" customHeight="1" spans="1:5">
      <c r="A973" s="233">
        <v>2140131</v>
      </c>
      <c r="B973" s="233" t="s">
        <v>906</v>
      </c>
      <c r="C973" s="234">
        <v>0</v>
      </c>
      <c r="D973" s="234">
        <v>0</v>
      </c>
      <c r="E973" s="235"/>
    </row>
    <row r="974" s="239" customFormat="1" customHeight="1" spans="1:5">
      <c r="A974" s="233">
        <v>2140133</v>
      </c>
      <c r="B974" s="233" t="s">
        <v>907</v>
      </c>
      <c r="C974" s="234">
        <v>0</v>
      </c>
      <c r="D974" s="234">
        <v>0</v>
      </c>
      <c r="E974" s="235"/>
    </row>
    <row r="975" s="239" customFormat="1" customHeight="1" spans="1:5">
      <c r="A975" s="233">
        <v>2140136</v>
      </c>
      <c r="B975" s="233" t="s">
        <v>908</v>
      </c>
      <c r="C975" s="234">
        <v>0</v>
      </c>
      <c r="D975" s="234">
        <v>0</v>
      </c>
      <c r="E975" s="235"/>
    </row>
    <row r="976" s="239" customFormat="1" customHeight="1" spans="1:5">
      <c r="A976" s="233">
        <v>2140138</v>
      </c>
      <c r="B976" s="233" t="s">
        <v>909</v>
      </c>
      <c r="C976" s="234">
        <v>0</v>
      </c>
      <c r="D976" s="234">
        <v>0</v>
      </c>
      <c r="E976" s="235"/>
    </row>
    <row r="977" s="239" customFormat="1" customHeight="1" spans="1:5">
      <c r="A977" s="233">
        <v>2140199</v>
      </c>
      <c r="B977" s="233" t="s">
        <v>910</v>
      </c>
      <c r="C977" s="234">
        <f>956-148</f>
        <v>808</v>
      </c>
      <c r="D977" s="234">
        <f>956-148</f>
        <v>808</v>
      </c>
      <c r="E977" s="235"/>
    </row>
    <row r="978" s="239" customFormat="1" customHeight="1" spans="1:5">
      <c r="A978" s="233">
        <v>21402</v>
      </c>
      <c r="B978" s="233" t="s">
        <v>911</v>
      </c>
      <c r="C978" s="234">
        <f>SUM(C979:C987)</f>
        <v>0</v>
      </c>
      <c r="D978" s="234">
        <f>SUM(D979:D987)</f>
        <v>0</v>
      </c>
      <c r="E978" s="235"/>
    </row>
    <row r="979" s="239" customFormat="1" customHeight="1" spans="1:5">
      <c r="A979" s="233">
        <v>2140201</v>
      </c>
      <c r="B979" s="233" t="s">
        <v>169</v>
      </c>
      <c r="C979" s="234">
        <v>0</v>
      </c>
      <c r="D979" s="234">
        <v>0</v>
      </c>
      <c r="E979" s="235"/>
    </row>
    <row r="980" s="239" customFormat="1" customHeight="1" spans="1:5">
      <c r="A980" s="233">
        <v>2140202</v>
      </c>
      <c r="B980" s="233" t="s">
        <v>170</v>
      </c>
      <c r="C980" s="234">
        <v>0</v>
      </c>
      <c r="D980" s="234">
        <v>0</v>
      </c>
      <c r="E980" s="235"/>
    </row>
    <row r="981" s="239" customFormat="1" customHeight="1" spans="1:5">
      <c r="A981" s="233">
        <v>2140203</v>
      </c>
      <c r="B981" s="233" t="s">
        <v>171</v>
      </c>
      <c r="C981" s="234">
        <v>0</v>
      </c>
      <c r="D981" s="234">
        <v>0</v>
      </c>
      <c r="E981" s="235"/>
    </row>
    <row r="982" s="239" customFormat="1" customHeight="1" spans="1:5">
      <c r="A982" s="233">
        <v>2140204</v>
      </c>
      <c r="B982" s="233" t="s">
        <v>912</v>
      </c>
      <c r="C982" s="234">
        <v>0</v>
      </c>
      <c r="D982" s="234">
        <v>0</v>
      </c>
      <c r="E982" s="235"/>
    </row>
    <row r="983" s="239" customFormat="1" customHeight="1" spans="1:5">
      <c r="A983" s="233">
        <v>2140205</v>
      </c>
      <c r="B983" s="233" t="s">
        <v>913</v>
      </c>
      <c r="C983" s="234">
        <v>0</v>
      </c>
      <c r="D983" s="234">
        <v>0</v>
      </c>
      <c r="E983" s="235"/>
    </row>
    <row r="984" s="239" customFormat="1" customHeight="1" spans="1:5">
      <c r="A984" s="233">
        <v>2140206</v>
      </c>
      <c r="B984" s="233" t="s">
        <v>914</v>
      </c>
      <c r="C984" s="234">
        <v>0</v>
      </c>
      <c r="D984" s="234">
        <v>0</v>
      </c>
      <c r="E984" s="235"/>
    </row>
    <row r="985" s="239" customFormat="1" customHeight="1" spans="1:5">
      <c r="A985" s="233">
        <v>2140207</v>
      </c>
      <c r="B985" s="233" t="s">
        <v>915</v>
      </c>
      <c r="C985" s="234">
        <v>0</v>
      </c>
      <c r="D985" s="234">
        <v>0</v>
      </c>
      <c r="E985" s="235"/>
    </row>
    <row r="986" s="239" customFormat="1" customHeight="1" spans="1:5">
      <c r="A986" s="233">
        <v>2140208</v>
      </c>
      <c r="B986" s="233" t="s">
        <v>916</v>
      </c>
      <c r="C986" s="234">
        <v>0</v>
      </c>
      <c r="D986" s="234">
        <v>0</v>
      </c>
      <c r="E986" s="235"/>
    </row>
    <row r="987" s="239" customFormat="1" customHeight="1" spans="1:5">
      <c r="A987" s="233">
        <v>2140299</v>
      </c>
      <c r="B987" s="233" t="s">
        <v>917</v>
      </c>
      <c r="C987" s="234">
        <v>0</v>
      </c>
      <c r="D987" s="234">
        <v>0</v>
      </c>
      <c r="E987" s="235"/>
    </row>
    <row r="988" s="238" customFormat="1" customHeight="1" spans="1:5">
      <c r="A988" s="233">
        <v>21403</v>
      </c>
      <c r="B988" s="233" t="s">
        <v>918</v>
      </c>
      <c r="C988" s="234">
        <f>SUM(C989:C997)</f>
        <v>0</v>
      </c>
      <c r="D988" s="234">
        <f>SUM(D989:D997)</f>
        <v>0</v>
      </c>
      <c r="E988" s="235"/>
    </row>
    <row r="989" s="239" customFormat="1" customHeight="1" spans="1:5">
      <c r="A989" s="233">
        <v>2140301</v>
      </c>
      <c r="B989" s="233" t="s">
        <v>169</v>
      </c>
      <c r="C989" s="234">
        <v>0</v>
      </c>
      <c r="D989" s="234">
        <v>0</v>
      </c>
      <c r="E989" s="235"/>
    </row>
    <row r="990" s="239" customFormat="1" customHeight="1" spans="1:5">
      <c r="A990" s="233">
        <v>2140302</v>
      </c>
      <c r="B990" s="233" t="s">
        <v>170</v>
      </c>
      <c r="C990" s="234">
        <v>0</v>
      </c>
      <c r="D990" s="234">
        <v>0</v>
      </c>
      <c r="E990" s="235"/>
    </row>
    <row r="991" s="239" customFormat="1" customHeight="1" spans="1:5">
      <c r="A991" s="233">
        <v>2140303</v>
      </c>
      <c r="B991" s="233" t="s">
        <v>171</v>
      </c>
      <c r="C991" s="234">
        <v>0</v>
      </c>
      <c r="D991" s="234">
        <v>0</v>
      </c>
      <c r="E991" s="235"/>
    </row>
    <row r="992" s="239" customFormat="1" customHeight="1" spans="1:5">
      <c r="A992" s="233">
        <v>2140304</v>
      </c>
      <c r="B992" s="233" t="s">
        <v>919</v>
      </c>
      <c r="C992" s="234">
        <v>0</v>
      </c>
      <c r="D992" s="234">
        <v>0</v>
      </c>
      <c r="E992" s="235"/>
    </row>
    <row r="993" s="238" customFormat="1" customHeight="1" spans="1:5">
      <c r="A993" s="233">
        <v>2140305</v>
      </c>
      <c r="B993" s="233" t="s">
        <v>920</v>
      </c>
      <c r="C993" s="234">
        <v>0</v>
      </c>
      <c r="D993" s="234">
        <v>0</v>
      </c>
      <c r="E993" s="235"/>
    </row>
    <row r="994" s="239" customFormat="1" customHeight="1" spans="1:5">
      <c r="A994" s="233">
        <v>2140306</v>
      </c>
      <c r="B994" s="233" t="s">
        <v>921</v>
      </c>
      <c r="C994" s="234">
        <v>0</v>
      </c>
      <c r="D994" s="234">
        <v>0</v>
      </c>
      <c r="E994" s="235"/>
    </row>
    <row r="995" s="239" customFormat="1" customHeight="1" spans="1:5">
      <c r="A995" s="233">
        <v>2140307</v>
      </c>
      <c r="B995" s="233" t="s">
        <v>922</v>
      </c>
      <c r="C995" s="234">
        <v>0</v>
      </c>
      <c r="D995" s="234">
        <v>0</v>
      </c>
      <c r="E995" s="235"/>
    </row>
    <row r="996" s="239" customFormat="1" customHeight="1" spans="1:5">
      <c r="A996" s="233">
        <v>2140308</v>
      </c>
      <c r="B996" s="233" t="s">
        <v>923</v>
      </c>
      <c r="C996" s="234">
        <v>0</v>
      </c>
      <c r="D996" s="234">
        <v>0</v>
      </c>
      <c r="E996" s="235"/>
    </row>
    <row r="997" s="239" customFormat="1" customHeight="1" spans="1:5">
      <c r="A997" s="233">
        <v>2140399</v>
      </c>
      <c r="B997" s="233" t="s">
        <v>924</v>
      </c>
      <c r="C997" s="234">
        <v>0</v>
      </c>
      <c r="D997" s="234">
        <v>0</v>
      </c>
      <c r="E997" s="235"/>
    </row>
    <row r="998" s="239" customFormat="1" customHeight="1" spans="1:5">
      <c r="A998" s="233">
        <v>21405</v>
      </c>
      <c r="B998" s="233" t="s">
        <v>925</v>
      </c>
      <c r="C998" s="234">
        <f>SUM(C999:C1004)</f>
        <v>0</v>
      </c>
      <c r="D998" s="234">
        <f>SUM(D999:D1004)</f>
        <v>0</v>
      </c>
      <c r="E998" s="235"/>
    </row>
    <row r="999" s="239" customFormat="1" customHeight="1" spans="1:5">
      <c r="A999" s="233">
        <v>2140501</v>
      </c>
      <c r="B999" s="233" t="s">
        <v>169</v>
      </c>
      <c r="C999" s="234">
        <v>0</v>
      </c>
      <c r="D999" s="234">
        <v>0</v>
      </c>
      <c r="E999" s="235"/>
    </row>
    <row r="1000" s="239" customFormat="1" customHeight="1" spans="1:5">
      <c r="A1000" s="233">
        <v>2140502</v>
      </c>
      <c r="B1000" s="233" t="s">
        <v>170</v>
      </c>
      <c r="C1000" s="234">
        <v>0</v>
      </c>
      <c r="D1000" s="234">
        <v>0</v>
      </c>
      <c r="E1000" s="235"/>
    </row>
    <row r="1001" s="239" customFormat="1" customHeight="1" spans="1:5">
      <c r="A1001" s="233">
        <v>2140503</v>
      </c>
      <c r="B1001" s="233" t="s">
        <v>171</v>
      </c>
      <c r="C1001" s="234">
        <v>0</v>
      </c>
      <c r="D1001" s="234">
        <v>0</v>
      </c>
      <c r="E1001" s="235"/>
    </row>
    <row r="1002" s="239" customFormat="1" customHeight="1" spans="1:5">
      <c r="A1002" s="233">
        <v>2140504</v>
      </c>
      <c r="B1002" s="233" t="s">
        <v>916</v>
      </c>
      <c r="C1002" s="234">
        <v>0</v>
      </c>
      <c r="D1002" s="234">
        <v>0</v>
      </c>
      <c r="E1002" s="235"/>
    </row>
    <row r="1003" s="239" customFormat="1" customHeight="1" spans="1:5">
      <c r="A1003" s="233">
        <v>2140505</v>
      </c>
      <c r="B1003" s="233" t="s">
        <v>926</v>
      </c>
      <c r="C1003" s="234">
        <v>0</v>
      </c>
      <c r="D1003" s="234">
        <v>0</v>
      </c>
      <c r="E1003" s="235"/>
    </row>
    <row r="1004" s="238" customFormat="1" customHeight="1" spans="1:5">
      <c r="A1004" s="233">
        <v>2140599</v>
      </c>
      <c r="B1004" s="233" t="s">
        <v>927</v>
      </c>
      <c r="C1004" s="234">
        <v>0</v>
      </c>
      <c r="D1004" s="234">
        <v>0</v>
      </c>
      <c r="E1004" s="235"/>
    </row>
    <row r="1005" s="239" customFormat="1" customHeight="1" spans="1:5">
      <c r="A1005" s="233">
        <v>21406</v>
      </c>
      <c r="B1005" s="233" t="s">
        <v>928</v>
      </c>
      <c r="C1005" s="234">
        <f>SUM(C1006:C1009)</f>
        <v>4451</v>
      </c>
      <c r="D1005" s="234">
        <f>SUM(D1006:D1009)</f>
        <v>4451</v>
      </c>
      <c r="E1005" s="235"/>
    </row>
    <row r="1006" s="239" customFormat="1" customHeight="1" spans="1:5">
      <c r="A1006" s="233">
        <v>2140601</v>
      </c>
      <c r="B1006" s="233" t="s">
        <v>929</v>
      </c>
      <c r="C1006" s="234">
        <v>282</v>
      </c>
      <c r="D1006" s="234">
        <v>282</v>
      </c>
      <c r="E1006" s="235"/>
    </row>
    <row r="1007" s="239" customFormat="1" customHeight="1" spans="1:5">
      <c r="A1007" s="233">
        <v>2140602</v>
      </c>
      <c r="B1007" s="233" t="s">
        <v>930</v>
      </c>
      <c r="C1007" s="234">
        <v>3993</v>
      </c>
      <c r="D1007" s="234">
        <v>3993</v>
      </c>
      <c r="E1007" s="235"/>
    </row>
    <row r="1008" s="239" customFormat="1" customHeight="1" spans="1:5">
      <c r="A1008" s="233">
        <v>2140603</v>
      </c>
      <c r="B1008" s="233" t="s">
        <v>931</v>
      </c>
      <c r="C1008" s="234">
        <v>0</v>
      </c>
      <c r="D1008" s="234">
        <v>0</v>
      </c>
      <c r="E1008" s="235"/>
    </row>
    <row r="1009" s="239" customFormat="1" customHeight="1" spans="1:5">
      <c r="A1009" s="233">
        <v>2140699</v>
      </c>
      <c r="B1009" s="233" t="s">
        <v>932</v>
      </c>
      <c r="C1009" s="234">
        <v>176</v>
      </c>
      <c r="D1009" s="234">
        <v>176</v>
      </c>
      <c r="E1009" s="235"/>
    </row>
    <row r="1010" s="239" customFormat="1" customHeight="1" spans="1:5">
      <c r="A1010" s="233">
        <v>21499</v>
      </c>
      <c r="B1010" s="233" t="s">
        <v>933</v>
      </c>
      <c r="C1010" s="234">
        <f>SUM(C1011:C1012)</f>
        <v>921</v>
      </c>
      <c r="D1010" s="234">
        <f>SUM(D1011:D1012)</f>
        <v>921</v>
      </c>
      <c r="E1010" s="235"/>
    </row>
    <row r="1011" s="238" customFormat="1" customHeight="1" spans="1:5">
      <c r="A1011" s="233">
        <v>2149901</v>
      </c>
      <c r="B1011" s="233" t="s">
        <v>934</v>
      </c>
      <c r="C1011" s="234">
        <v>605</v>
      </c>
      <c r="D1011" s="234">
        <v>605</v>
      </c>
      <c r="E1011" s="235"/>
    </row>
    <row r="1012" s="239" customFormat="1" customHeight="1" spans="1:5">
      <c r="A1012" s="233">
        <v>2149999</v>
      </c>
      <c r="B1012" s="233" t="s">
        <v>935</v>
      </c>
      <c r="C1012" s="234">
        <v>316</v>
      </c>
      <c r="D1012" s="234">
        <v>316</v>
      </c>
      <c r="E1012" s="235"/>
    </row>
    <row r="1013" s="239" customFormat="1" customHeight="1" spans="1:5">
      <c r="A1013" s="233">
        <v>215</v>
      </c>
      <c r="B1013" s="233" t="s">
        <v>936</v>
      </c>
      <c r="C1013" s="234">
        <f>SUM(C1014,C1024,C1040,C1045,C1056,C1063,C1071)</f>
        <v>15842</v>
      </c>
      <c r="D1013" s="234">
        <f>SUM(D1014,D1024,D1040,D1045,D1056,D1063,D1071)</f>
        <v>15701</v>
      </c>
      <c r="E1013" s="235"/>
    </row>
    <row r="1014" s="239" customFormat="1" customHeight="1" spans="1:5">
      <c r="A1014" s="233">
        <v>21501</v>
      </c>
      <c r="B1014" s="233" t="s">
        <v>937</v>
      </c>
      <c r="C1014" s="234">
        <f>SUM(C1015:C1023)</f>
        <v>0</v>
      </c>
      <c r="D1014" s="234">
        <f>SUM(D1015:D1023)</f>
        <v>0</v>
      </c>
      <c r="E1014" s="235"/>
    </row>
    <row r="1015" s="239" customFormat="1" customHeight="1" spans="1:5">
      <c r="A1015" s="233">
        <v>2150101</v>
      </c>
      <c r="B1015" s="233" t="s">
        <v>169</v>
      </c>
      <c r="C1015" s="234">
        <v>0</v>
      </c>
      <c r="D1015" s="234">
        <v>0</v>
      </c>
      <c r="E1015" s="235"/>
    </row>
    <row r="1016" s="239" customFormat="1" customHeight="1" spans="1:5">
      <c r="A1016" s="233">
        <v>2150102</v>
      </c>
      <c r="B1016" s="233" t="s">
        <v>170</v>
      </c>
      <c r="C1016" s="234">
        <v>0</v>
      </c>
      <c r="D1016" s="234">
        <v>0</v>
      </c>
      <c r="E1016" s="235"/>
    </row>
    <row r="1017" s="239" customFormat="1" customHeight="1" spans="1:5">
      <c r="A1017" s="233">
        <v>2150103</v>
      </c>
      <c r="B1017" s="233" t="s">
        <v>171</v>
      </c>
      <c r="C1017" s="234">
        <v>0</v>
      </c>
      <c r="D1017" s="234">
        <v>0</v>
      </c>
      <c r="E1017" s="235"/>
    </row>
    <row r="1018" s="239" customFormat="1" customHeight="1" spans="1:5">
      <c r="A1018" s="233">
        <v>2150104</v>
      </c>
      <c r="B1018" s="233" t="s">
        <v>938</v>
      </c>
      <c r="C1018" s="234">
        <v>0</v>
      </c>
      <c r="D1018" s="234">
        <v>0</v>
      </c>
      <c r="E1018" s="235"/>
    </row>
    <row r="1019" s="238" customFormat="1" customHeight="1" spans="1:5">
      <c r="A1019" s="233">
        <v>2150105</v>
      </c>
      <c r="B1019" s="233" t="s">
        <v>939</v>
      </c>
      <c r="C1019" s="234">
        <v>0</v>
      </c>
      <c r="D1019" s="234">
        <v>0</v>
      </c>
      <c r="E1019" s="235"/>
    </row>
    <row r="1020" s="239" customFormat="1" customHeight="1" spans="1:5">
      <c r="A1020" s="233">
        <v>2150106</v>
      </c>
      <c r="B1020" s="233" t="s">
        <v>940</v>
      </c>
      <c r="C1020" s="234">
        <v>0</v>
      </c>
      <c r="D1020" s="234">
        <v>0</v>
      </c>
      <c r="E1020" s="235"/>
    </row>
    <row r="1021" s="239" customFormat="1" customHeight="1" spans="1:5">
      <c r="A1021" s="233">
        <v>2150107</v>
      </c>
      <c r="B1021" s="233" t="s">
        <v>941</v>
      </c>
      <c r="C1021" s="234">
        <v>0</v>
      </c>
      <c r="D1021" s="234">
        <v>0</v>
      </c>
      <c r="E1021" s="235"/>
    </row>
    <row r="1022" s="239" customFormat="1" customHeight="1" spans="1:5">
      <c r="A1022" s="233">
        <v>2150108</v>
      </c>
      <c r="B1022" s="233" t="s">
        <v>942</v>
      </c>
      <c r="C1022" s="234">
        <v>0</v>
      </c>
      <c r="D1022" s="234">
        <v>0</v>
      </c>
      <c r="E1022" s="235"/>
    </row>
    <row r="1023" s="239" customFormat="1" customHeight="1" spans="1:5">
      <c r="A1023" s="233">
        <v>2150199</v>
      </c>
      <c r="B1023" s="233" t="s">
        <v>943</v>
      </c>
      <c r="C1023" s="234">
        <v>0</v>
      </c>
      <c r="D1023" s="234">
        <v>0</v>
      </c>
      <c r="E1023" s="235"/>
    </row>
    <row r="1024" s="239" customFormat="1" customHeight="1" spans="1:5">
      <c r="A1024" s="233">
        <v>21502</v>
      </c>
      <c r="B1024" s="233" t="s">
        <v>944</v>
      </c>
      <c r="C1024" s="234">
        <f>SUM(C1025:C1039)</f>
        <v>503</v>
      </c>
      <c r="D1024" s="234">
        <f>SUM(D1025:D1039)</f>
        <v>503</v>
      </c>
      <c r="E1024" s="235"/>
    </row>
    <row r="1025" s="224" customFormat="1" customHeight="1" spans="1:5">
      <c r="A1025" s="233">
        <v>2150201</v>
      </c>
      <c r="B1025" s="233" t="s">
        <v>169</v>
      </c>
      <c r="C1025" s="234">
        <v>0</v>
      </c>
      <c r="D1025" s="234">
        <v>0</v>
      </c>
      <c r="E1025" s="235"/>
    </row>
    <row r="1026" s="238" customFormat="1" customHeight="1" spans="1:5">
      <c r="A1026" s="233">
        <v>2150202</v>
      </c>
      <c r="B1026" s="233" t="s">
        <v>170</v>
      </c>
      <c r="C1026" s="234">
        <v>0</v>
      </c>
      <c r="D1026" s="234">
        <v>0</v>
      </c>
      <c r="E1026" s="235"/>
    </row>
    <row r="1027" s="239" customFormat="1" customHeight="1" spans="1:5">
      <c r="A1027" s="233">
        <v>2150203</v>
      </c>
      <c r="B1027" s="233" t="s">
        <v>171</v>
      </c>
      <c r="C1027" s="234">
        <v>0</v>
      </c>
      <c r="D1027" s="234">
        <v>0</v>
      </c>
      <c r="E1027" s="235"/>
    </row>
    <row r="1028" s="239" customFormat="1" customHeight="1" spans="1:5">
      <c r="A1028" s="233">
        <v>2150204</v>
      </c>
      <c r="B1028" s="233" t="s">
        <v>945</v>
      </c>
      <c r="C1028" s="234">
        <v>0</v>
      </c>
      <c r="D1028" s="234">
        <v>0</v>
      </c>
      <c r="E1028" s="235"/>
    </row>
    <row r="1029" s="239" customFormat="1" customHeight="1" spans="1:5">
      <c r="A1029" s="233">
        <v>2150205</v>
      </c>
      <c r="B1029" s="233" t="s">
        <v>946</v>
      </c>
      <c r="C1029" s="234">
        <v>0</v>
      </c>
      <c r="D1029" s="234">
        <v>0</v>
      </c>
      <c r="E1029" s="235"/>
    </row>
    <row r="1030" s="239" customFormat="1" customHeight="1" spans="1:5">
      <c r="A1030" s="233">
        <v>2150206</v>
      </c>
      <c r="B1030" s="233" t="s">
        <v>947</v>
      </c>
      <c r="C1030" s="234">
        <v>0</v>
      </c>
      <c r="D1030" s="234">
        <v>0</v>
      </c>
      <c r="E1030" s="235"/>
    </row>
    <row r="1031" s="239" customFormat="1" customHeight="1" spans="1:5">
      <c r="A1031" s="233">
        <v>2150207</v>
      </c>
      <c r="B1031" s="233" t="s">
        <v>948</v>
      </c>
      <c r="C1031" s="234">
        <v>0</v>
      </c>
      <c r="D1031" s="234">
        <v>0</v>
      </c>
      <c r="E1031" s="235"/>
    </row>
    <row r="1032" s="239" customFormat="1" customHeight="1" spans="1:5">
      <c r="A1032" s="233">
        <v>2150208</v>
      </c>
      <c r="B1032" s="233" t="s">
        <v>949</v>
      </c>
      <c r="C1032" s="234">
        <v>0</v>
      </c>
      <c r="D1032" s="234">
        <v>0</v>
      </c>
      <c r="E1032" s="235"/>
    </row>
    <row r="1033" s="239" customFormat="1" customHeight="1" spans="1:5">
      <c r="A1033" s="233">
        <v>2150209</v>
      </c>
      <c r="B1033" s="233" t="s">
        <v>950</v>
      </c>
      <c r="C1033" s="234">
        <v>0</v>
      </c>
      <c r="D1033" s="234">
        <v>0</v>
      </c>
      <c r="E1033" s="235"/>
    </row>
    <row r="1034" s="239" customFormat="1" customHeight="1" spans="1:5">
      <c r="A1034" s="233">
        <v>2150210</v>
      </c>
      <c r="B1034" s="233" t="s">
        <v>951</v>
      </c>
      <c r="C1034" s="234">
        <v>0</v>
      </c>
      <c r="D1034" s="234">
        <v>0</v>
      </c>
      <c r="E1034" s="235"/>
    </row>
    <row r="1035" s="239" customFormat="1" customHeight="1" spans="1:5">
      <c r="A1035" s="233">
        <v>2150212</v>
      </c>
      <c r="B1035" s="233" t="s">
        <v>952</v>
      </c>
      <c r="C1035" s="234">
        <v>0</v>
      </c>
      <c r="D1035" s="234">
        <v>0</v>
      </c>
      <c r="E1035" s="235"/>
    </row>
    <row r="1036" s="238" customFormat="1" customHeight="1" spans="1:5">
      <c r="A1036" s="233">
        <v>2150213</v>
      </c>
      <c r="B1036" s="233" t="s">
        <v>953</v>
      </c>
      <c r="C1036" s="234">
        <v>0</v>
      </c>
      <c r="D1036" s="234">
        <v>0</v>
      </c>
      <c r="E1036" s="235"/>
    </row>
    <row r="1037" s="239" customFormat="1" customHeight="1" spans="1:5">
      <c r="A1037" s="233">
        <v>2150214</v>
      </c>
      <c r="B1037" s="233" t="s">
        <v>954</v>
      </c>
      <c r="C1037" s="234">
        <v>0</v>
      </c>
      <c r="D1037" s="234">
        <v>0</v>
      </c>
      <c r="E1037" s="235"/>
    </row>
    <row r="1038" s="239" customFormat="1" customHeight="1" spans="1:5">
      <c r="A1038" s="233">
        <v>2150215</v>
      </c>
      <c r="B1038" s="233" t="s">
        <v>955</v>
      </c>
      <c r="C1038" s="234">
        <v>0</v>
      </c>
      <c r="D1038" s="234">
        <v>0</v>
      </c>
      <c r="E1038" s="235"/>
    </row>
    <row r="1039" s="239" customFormat="1" customHeight="1" spans="1:5">
      <c r="A1039" s="233">
        <v>2150299</v>
      </c>
      <c r="B1039" s="233" t="s">
        <v>956</v>
      </c>
      <c r="C1039" s="234">
        <f>513-10</f>
        <v>503</v>
      </c>
      <c r="D1039" s="234">
        <f>513-10</f>
        <v>503</v>
      </c>
      <c r="E1039" s="235"/>
    </row>
    <row r="1040" s="239" customFormat="1" customHeight="1" spans="1:5">
      <c r="A1040" s="233">
        <v>21503</v>
      </c>
      <c r="B1040" s="233" t="s">
        <v>957</v>
      </c>
      <c r="C1040" s="234">
        <f>SUM(C1041:C1044)</f>
        <v>0</v>
      </c>
      <c r="D1040" s="234">
        <f>SUM(D1041:D1044)</f>
        <v>0</v>
      </c>
      <c r="E1040" s="235"/>
    </row>
    <row r="1041" s="239" customFormat="1" customHeight="1" spans="1:5">
      <c r="A1041" s="233">
        <v>2150301</v>
      </c>
      <c r="B1041" s="233" t="s">
        <v>169</v>
      </c>
      <c r="C1041" s="234">
        <v>0</v>
      </c>
      <c r="D1041" s="234">
        <v>0</v>
      </c>
      <c r="E1041" s="235"/>
    </row>
    <row r="1042" s="238" customFormat="1" customHeight="1" spans="1:5">
      <c r="A1042" s="233">
        <v>2150302</v>
      </c>
      <c r="B1042" s="233" t="s">
        <v>170</v>
      </c>
      <c r="C1042" s="234">
        <v>0</v>
      </c>
      <c r="D1042" s="234">
        <v>0</v>
      </c>
      <c r="E1042" s="235"/>
    </row>
    <row r="1043" s="239" customFormat="1" customHeight="1" spans="1:5">
      <c r="A1043" s="233">
        <v>2150303</v>
      </c>
      <c r="B1043" s="233" t="s">
        <v>171</v>
      </c>
      <c r="C1043" s="234">
        <v>0</v>
      </c>
      <c r="D1043" s="234">
        <v>0</v>
      </c>
      <c r="E1043" s="235"/>
    </row>
    <row r="1044" s="239" customFormat="1" customHeight="1" spans="1:5">
      <c r="A1044" s="233">
        <v>2150399</v>
      </c>
      <c r="B1044" s="233" t="s">
        <v>958</v>
      </c>
      <c r="C1044" s="234">
        <v>0</v>
      </c>
      <c r="D1044" s="234">
        <v>0</v>
      </c>
      <c r="E1044" s="235"/>
    </row>
    <row r="1045" s="239" customFormat="1" customHeight="1" spans="1:5">
      <c r="A1045" s="233">
        <v>21505</v>
      </c>
      <c r="B1045" s="233" t="s">
        <v>959</v>
      </c>
      <c r="C1045" s="234">
        <f>SUM(C1046:C1055)</f>
        <v>69</v>
      </c>
      <c r="D1045" s="234">
        <f>SUM(D1046:D1055)</f>
        <v>69</v>
      </c>
      <c r="E1045" s="235"/>
    </row>
    <row r="1046" s="238" customFormat="1" customHeight="1" spans="1:5">
      <c r="A1046" s="233">
        <v>2150501</v>
      </c>
      <c r="B1046" s="233" t="s">
        <v>169</v>
      </c>
      <c r="C1046" s="234">
        <v>1</v>
      </c>
      <c r="D1046" s="234">
        <v>1</v>
      </c>
      <c r="E1046" s="235"/>
    </row>
    <row r="1047" s="239" customFormat="1" customHeight="1" spans="1:5">
      <c r="A1047" s="233">
        <v>2150502</v>
      </c>
      <c r="B1047" s="233" t="s">
        <v>170</v>
      </c>
      <c r="C1047" s="234">
        <v>0</v>
      </c>
      <c r="D1047" s="234">
        <v>0</v>
      </c>
      <c r="E1047" s="235"/>
    </row>
    <row r="1048" s="239" customFormat="1" customHeight="1" spans="1:5">
      <c r="A1048" s="233">
        <v>2150503</v>
      </c>
      <c r="B1048" s="233" t="s">
        <v>171</v>
      </c>
      <c r="C1048" s="234">
        <v>0</v>
      </c>
      <c r="D1048" s="234">
        <v>0</v>
      </c>
      <c r="E1048" s="235"/>
    </row>
    <row r="1049" s="239" customFormat="1" customHeight="1" spans="1:5">
      <c r="A1049" s="233">
        <v>2150505</v>
      </c>
      <c r="B1049" s="233" t="s">
        <v>960</v>
      </c>
      <c r="C1049" s="234">
        <v>0</v>
      </c>
      <c r="D1049" s="234">
        <v>0</v>
      </c>
      <c r="E1049" s="235"/>
    </row>
    <row r="1050" s="239" customFormat="1" customHeight="1" spans="1:5">
      <c r="A1050" s="233">
        <v>2150507</v>
      </c>
      <c r="B1050" s="233" t="s">
        <v>961</v>
      </c>
      <c r="C1050" s="234">
        <v>0</v>
      </c>
      <c r="D1050" s="234">
        <v>0</v>
      </c>
      <c r="E1050" s="235"/>
    </row>
    <row r="1051" s="239" customFormat="1" customHeight="1" spans="1:5">
      <c r="A1051" s="233">
        <v>2150508</v>
      </c>
      <c r="B1051" s="233" t="s">
        <v>962</v>
      </c>
      <c r="C1051" s="234">
        <v>0</v>
      </c>
      <c r="D1051" s="234">
        <v>0</v>
      </c>
      <c r="E1051" s="235"/>
    </row>
    <row r="1052" s="239" customFormat="1" customHeight="1" spans="1:5">
      <c r="A1052" s="233">
        <v>2150516</v>
      </c>
      <c r="B1052" s="233" t="s">
        <v>963</v>
      </c>
      <c r="C1052" s="234">
        <v>0</v>
      </c>
      <c r="D1052" s="234">
        <v>0</v>
      </c>
      <c r="E1052" s="235"/>
    </row>
    <row r="1053" s="238" customFormat="1" customHeight="1" spans="1:5">
      <c r="A1053" s="233">
        <v>2150517</v>
      </c>
      <c r="B1053" s="233" t="s">
        <v>964</v>
      </c>
      <c r="C1053" s="234">
        <v>0</v>
      </c>
      <c r="D1053" s="234">
        <v>0</v>
      </c>
      <c r="E1053" s="235"/>
    </row>
    <row r="1054" s="239" customFormat="1" customHeight="1" spans="1:5">
      <c r="A1054" s="233">
        <v>2150550</v>
      </c>
      <c r="B1054" s="233" t="s">
        <v>178</v>
      </c>
      <c r="C1054" s="234">
        <v>0</v>
      </c>
      <c r="D1054" s="234">
        <v>0</v>
      </c>
      <c r="E1054" s="235"/>
    </row>
    <row r="1055" s="239" customFormat="1" customHeight="1" spans="1:5">
      <c r="A1055" s="233">
        <v>2150599</v>
      </c>
      <c r="B1055" s="233" t="s">
        <v>965</v>
      </c>
      <c r="C1055" s="234">
        <v>68</v>
      </c>
      <c r="D1055" s="234">
        <v>68</v>
      </c>
      <c r="E1055" s="235"/>
    </row>
    <row r="1056" s="239" customFormat="1" customHeight="1" spans="1:5">
      <c r="A1056" s="233">
        <v>21507</v>
      </c>
      <c r="B1056" s="233" t="s">
        <v>966</v>
      </c>
      <c r="C1056" s="234">
        <f>SUM(C1057:C1062)</f>
        <v>0</v>
      </c>
      <c r="D1056" s="234">
        <f>SUM(D1057:D1062)</f>
        <v>0</v>
      </c>
      <c r="E1056" s="235"/>
    </row>
    <row r="1057" s="239" customFormat="1" customHeight="1" spans="1:5">
      <c r="A1057" s="233">
        <v>2150701</v>
      </c>
      <c r="B1057" s="233" t="s">
        <v>169</v>
      </c>
      <c r="C1057" s="234">
        <v>0</v>
      </c>
      <c r="D1057" s="234">
        <v>0</v>
      </c>
      <c r="E1057" s="235"/>
    </row>
    <row r="1058" s="239" customFormat="1" customHeight="1" spans="1:5">
      <c r="A1058" s="233">
        <v>2150702</v>
      </c>
      <c r="B1058" s="233" t="s">
        <v>170</v>
      </c>
      <c r="C1058" s="234">
        <v>0</v>
      </c>
      <c r="D1058" s="234">
        <v>0</v>
      </c>
      <c r="E1058" s="235"/>
    </row>
    <row r="1059" s="239" customFormat="1" customHeight="1" spans="1:5">
      <c r="A1059" s="233">
        <v>2150703</v>
      </c>
      <c r="B1059" s="233" t="s">
        <v>171</v>
      </c>
      <c r="C1059" s="234">
        <v>0</v>
      </c>
      <c r="D1059" s="234">
        <v>0</v>
      </c>
      <c r="E1059" s="235"/>
    </row>
    <row r="1060" s="239" customFormat="1" customHeight="1" spans="1:5">
      <c r="A1060" s="233">
        <v>2150704</v>
      </c>
      <c r="B1060" s="233" t="s">
        <v>967</v>
      </c>
      <c r="C1060" s="234">
        <v>0</v>
      </c>
      <c r="D1060" s="234">
        <v>0</v>
      </c>
      <c r="E1060" s="235"/>
    </row>
    <row r="1061" s="239" customFormat="1" customHeight="1" spans="1:5">
      <c r="A1061" s="233">
        <v>2150705</v>
      </c>
      <c r="B1061" s="233" t="s">
        <v>968</v>
      </c>
      <c r="C1061" s="234">
        <v>0</v>
      </c>
      <c r="D1061" s="234">
        <v>0</v>
      </c>
      <c r="E1061" s="235"/>
    </row>
    <row r="1062" s="239" customFormat="1" customHeight="1" spans="1:5">
      <c r="A1062" s="233">
        <v>2150799</v>
      </c>
      <c r="B1062" s="233" t="s">
        <v>969</v>
      </c>
      <c r="C1062" s="234">
        <v>0</v>
      </c>
      <c r="D1062" s="234">
        <v>0</v>
      </c>
      <c r="E1062" s="235"/>
    </row>
    <row r="1063" s="238" customFormat="1" customHeight="1" spans="1:5">
      <c r="A1063" s="233">
        <v>21508</v>
      </c>
      <c r="B1063" s="233" t="s">
        <v>970</v>
      </c>
      <c r="C1063" s="234">
        <f>SUM(C1064:C1070)</f>
        <v>14826</v>
      </c>
      <c r="D1063" s="234">
        <f>SUM(D1064:D1070)</f>
        <v>14685</v>
      </c>
      <c r="E1063" s="235"/>
    </row>
    <row r="1064" s="239" customFormat="1" customHeight="1" spans="1:5">
      <c r="A1064" s="233">
        <v>2150801</v>
      </c>
      <c r="B1064" s="233" t="s">
        <v>169</v>
      </c>
      <c r="C1064" s="234">
        <v>0</v>
      </c>
      <c r="D1064" s="234">
        <v>0</v>
      </c>
      <c r="E1064" s="235"/>
    </row>
    <row r="1065" s="239" customFormat="1" customHeight="1" spans="1:5">
      <c r="A1065" s="233">
        <v>2150802</v>
      </c>
      <c r="B1065" s="233" t="s">
        <v>170</v>
      </c>
      <c r="C1065" s="234">
        <v>0</v>
      </c>
      <c r="D1065" s="234">
        <v>0</v>
      </c>
      <c r="E1065" s="235"/>
    </row>
    <row r="1066" s="239" customFormat="1" customHeight="1" spans="1:5">
      <c r="A1066" s="233">
        <v>2150803</v>
      </c>
      <c r="B1066" s="233" t="s">
        <v>171</v>
      </c>
      <c r="C1066" s="234">
        <v>0</v>
      </c>
      <c r="D1066" s="234">
        <v>0</v>
      </c>
      <c r="E1066" s="235"/>
    </row>
    <row r="1067" s="239" customFormat="1" customHeight="1" spans="1:5">
      <c r="A1067" s="233">
        <v>2150804</v>
      </c>
      <c r="B1067" s="233" t="s">
        <v>971</v>
      </c>
      <c r="C1067" s="234">
        <v>0</v>
      </c>
      <c r="D1067" s="234">
        <v>0</v>
      </c>
      <c r="E1067" s="235"/>
    </row>
    <row r="1068" s="239" customFormat="1" customHeight="1" spans="1:5">
      <c r="A1068" s="233">
        <v>2150805</v>
      </c>
      <c r="B1068" s="233" t="s">
        <v>972</v>
      </c>
      <c r="C1068" s="234">
        <v>14826</v>
      </c>
      <c r="D1068" s="234">
        <f>14826-141</f>
        <v>14685</v>
      </c>
      <c r="E1068" s="235"/>
    </row>
    <row r="1069" s="238" customFormat="1" customHeight="1" spans="1:5">
      <c r="A1069" s="233">
        <v>2150806</v>
      </c>
      <c r="B1069" s="233" t="s">
        <v>973</v>
      </c>
      <c r="C1069" s="234">
        <v>0</v>
      </c>
      <c r="D1069" s="234">
        <v>0</v>
      </c>
      <c r="E1069" s="235"/>
    </row>
    <row r="1070" s="239" customFormat="1" customHeight="1" spans="1:5">
      <c r="A1070" s="233">
        <v>2150899</v>
      </c>
      <c r="B1070" s="233" t="s">
        <v>974</v>
      </c>
      <c r="C1070" s="234">
        <v>0</v>
      </c>
      <c r="D1070" s="234">
        <v>0</v>
      </c>
      <c r="E1070" s="235"/>
    </row>
    <row r="1071" s="239" customFormat="1" customHeight="1" spans="1:5">
      <c r="A1071" s="233">
        <v>21599</v>
      </c>
      <c r="B1071" s="233" t="s">
        <v>975</v>
      </c>
      <c r="C1071" s="234">
        <f>SUM(C1072:C1076)</f>
        <v>444</v>
      </c>
      <c r="D1071" s="234">
        <f>SUM(D1072:D1076)</f>
        <v>444</v>
      </c>
      <c r="E1071" s="235"/>
    </row>
    <row r="1072" s="238" customFormat="1" customHeight="1" spans="1:5">
      <c r="A1072" s="233">
        <v>2159901</v>
      </c>
      <c r="B1072" s="233" t="s">
        <v>976</v>
      </c>
      <c r="C1072" s="234">
        <v>0</v>
      </c>
      <c r="D1072" s="234">
        <v>0</v>
      </c>
      <c r="E1072" s="235"/>
    </row>
    <row r="1073" s="239" customFormat="1" customHeight="1" spans="1:5">
      <c r="A1073" s="233">
        <v>2159904</v>
      </c>
      <c r="B1073" s="233" t="s">
        <v>977</v>
      </c>
      <c r="C1073" s="234">
        <v>0</v>
      </c>
      <c r="D1073" s="234">
        <v>0</v>
      </c>
      <c r="E1073" s="235"/>
    </row>
    <row r="1074" s="239" customFormat="1" customHeight="1" spans="1:5">
      <c r="A1074" s="233">
        <v>2159905</v>
      </c>
      <c r="B1074" s="233" t="s">
        <v>978</v>
      </c>
      <c r="C1074" s="234">
        <v>0</v>
      </c>
      <c r="D1074" s="234">
        <v>0</v>
      </c>
      <c r="E1074" s="235"/>
    </row>
    <row r="1075" s="239" customFormat="1" customHeight="1" spans="1:5">
      <c r="A1075" s="233">
        <v>2159906</v>
      </c>
      <c r="B1075" s="233" t="s">
        <v>979</v>
      </c>
      <c r="C1075" s="234">
        <v>0</v>
      </c>
      <c r="D1075" s="234">
        <v>0</v>
      </c>
      <c r="E1075" s="235"/>
    </row>
    <row r="1076" s="238" customFormat="1" customHeight="1" spans="1:5">
      <c r="A1076" s="233">
        <v>2159999</v>
      </c>
      <c r="B1076" s="233" t="s">
        <v>980</v>
      </c>
      <c r="C1076" s="234">
        <v>444</v>
      </c>
      <c r="D1076" s="234">
        <v>444</v>
      </c>
      <c r="E1076" s="235"/>
    </row>
    <row r="1077" s="238" customFormat="1" customHeight="1" spans="1:5">
      <c r="A1077" s="233">
        <v>216</v>
      </c>
      <c r="B1077" s="233" t="s">
        <v>981</v>
      </c>
      <c r="C1077" s="234">
        <f>SUM(C1078,C1088,C1094)</f>
        <v>4949</v>
      </c>
      <c r="D1077" s="234">
        <f>SUM(D1078,D1088,D1094)</f>
        <v>4993</v>
      </c>
      <c r="E1077" s="235"/>
    </row>
    <row r="1078" s="238" customFormat="1" customHeight="1" spans="1:5">
      <c r="A1078" s="233">
        <v>21602</v>
      </c>
      <c r="B1078" s="233" t="s">
        <v>982</v>
      </c>
      <c r="C1078" s="234">
        <f>SUM(C1079:C1087)</f>
        <v>4908</v>
      </c>
      <c r="D1078" s="234">
        <f>SUM(D1079:D1087)</f>
        <v>4952</v>
      </c>
      <c r="E1078" s="235"/>
    </row>
    <row r="1079" s="238" customFormat="1" customHeight="1" spans="1:5">
      <c r="A1079" s="233">
        <v>2160201</v>
      </c>
      <c r="B1079" s="233" t="s">
        <v>169</v>
      </c>
      <c r="C1079" s="234">
        <v>10</v>
      </c>
      <c r="D1079" s="234">
        <v>10</v>
      </c>
      <c r="E1079" s="235"/>
    </row>
    <row r="1080" s="238" customFormat="1" customHeight="1" spans="1:5">
      <c r="A1080" s="233">
        <v>2160202</v>
      </c>
      <c r="B1080" s="233" t="s">
        <v>170</v>
      </c>
      <c r="C1080" s="234">
        <v>93</v>
      </c>
      <c r="D1080" s="234">
        <v>93</v>
      </c>
      <c r="E1080" s="235"/>
    </row>
    <row r="1081" s="238" customFormat="1" customHeight="1" spans="1:5">
      <c r="A1081" s="233">
        <v>2160203</v>
      </c>
      <c r="B1081" s="233" t="s">
        <v>171</v>
      </c>
      <c r="C1081" s="234">
        <v>0</v>
      </c>
      <c r="D1081" s="234">
        <v>0</v>
      </c>
      <c r="E1081" s="235"/>
    </row>
    <row r="1082" s="238" customFormat="1" customHeight="1" spans="1:5">
      <c r="A1082" s="233">
        <v>2160216</v>
      </c>
      <c r="B1082" s="233" t="s">
        <v>983</v>
      </c>
      <c r="C1082" s="234">
        <v>0</v>
      </c>
      <c r="D1082" s="234">
        <v>0</v>
      </c>
      <c r="E1082" s="235"/>
    </row>
    <row r="1083" s="238" customFormat="1" customHeight="1" spans="1:5">
      <c r="A1083" s="233">
        <v>2160217</v>
      </c>
      <c r="B1083" s="233" t="s">
        <v>984</v>
      </c>
      <c r="C1083" s="234">
        <v>0</v>
      </c>
      <c r="D1083" s="234">
        <v>0</v>
      </c>
      <c r="E1083" s="235"/>
    </row>
    <row r="1084" s="238" customFormat="1" customHeight="1" spans="1:5">
      <c r="A1084" s="233">
        <v>2160218</v>
      </c>
      <c r="B1084" s="233" t="s">
        <v>985</v>
      </c>
      <c r="C1084" s="234">
        <v>0</v>
      </c>
      <c r="D1084" s="234">
        <v>0</v>
      </c>
      <c r="E1084" s="235"/>
    </row>
    <row r="1085" s="224" customFormat="1" customHeight="1" spans="1:5">
      <c r="A1085" s="233">
        <v>2160219</v>
      </c>
      <c r="B1085" s="233" t="s">
        <v>986</v>
      </c>
      <c r="C1085" s="234">
        <v>0</v>
      </c>
      <c r="D1085" s="234">
        <v>0</v>
      </c>
      <c r="E1085" s="235"/>
    </row>
    <row r="1086" s="238" customFormat="1" customHeight="1" spans="1:5">
      <c r="A1086" s="233">
        <v>2160250</v>
      </c>
      <c r="B1086" s="233" t="s">
        <v>178</v>
      </c>
      <c r="C1086" s="234">
        <v>250</v>
      </c>
      <c r="D1086" s="234">
        <v>250</v>
      </c>
      <c r="E1086" s="235"/>
    </row>
    <row r="1087" s="239" customFormat="1" customHeight="1" spans="1:5">
      <c r="A1087" s="233">
        <v>2160299</v>
      </c>
      <c r="B1087" s="233" t="s">
        <v>987</v>
      </c>
      <c r="C1087" s="234">
        <f>4877-322</f>
        <v>4555</v>
      </c>
      <c r="D1087" s="234">
        <f>4877-322+44</f>
        <v>4599</v>
      </c>
      <c r="E1087" s="235"/>
    </row>
    <row r="1088" s="239" customFormat="1" customHeight="1" spans="1:5">
      <c r="A1088" s="233">
        <v>21606</v>
      </c>
      <c r="B1088" s="233" t="s">
        <v>988</v>
      </c>
      <c r="C1088" s="234">
        <f>SUM(C1089:C1093)</f>
        <v>41</v>
      </c>
      <c r="D1088" s="234">
        <f>SUM(D1089:D1093)</f>
        <v>41</v>
      </c>
      <c r="E1088" s="235"/>
    </row>
    <row r="1089" s="239" customFormat="1" customHeight="1" spans="1:5">
      <c r="A1089" s="233">
        <v>2160601</v>
      </c>
      <c r="B1089" s="233" t="s">
        <v>169</v>
      </c>
      <c r="C1089" s="234">
        <v>0</v>
      </c>
      <c r="D1089" s="234">
        <v>0</v>
      </c>
      <c r="E1089" s="235"/>
    </row>
    <row r="1090" s="239" customFormat="1" customHeight="1" spans="1:5">
      <c r="A1090" s="233">
        <v>2160602</v>
      </c>
      <c r="B1090" s="233" t="s">
        <v>170</v>
      </c>
      <c r="C1090" s="234">
        <v>0</v>
      </c>
      <c r="D1090" s="234">
        <v>0</v>
      </c>
      <c r="E1090" s="235"/>
    </row>
    <row r="1091" s="239" customFormat="1" customHeight="1" spans="1:5">
      <c r="A1091" s="233">
        <v>2160603</v>
      </c>
      <c r="B1091" s="233" t="s">
        <v>171</v>
      </c>
      <c r="C1091" s="234">
        <v>0</v>
      </c>
      <c r="D1091" s="234">
        <v>0</v>
      </c>
      <c r="E1091" s="235"/>
    </row>
    <row r="1092" s="239" customFormat="1" customHeight="1" spans="1:5">
      <c r="A1092" s="233">
        <v>2160607</v>
      </c>
      <c r="B1092" s="233" t="s">
        <v>989</v>
      </c>
      <c r="C1092" s="234">
        <v>0</v>
      </c>
      <c r="D1092" s="234">
        <v>0</v>
      </c>
      <c r="E1092" s="235"/>
    </row>
    <row r="1093" s="239" customFormat="1" customHeight="1" spans="1:5">
      <c r="A1093" s="233">
        <v>2160699</v>
      </c>
      <c r="B1093" s="233" t="s">
        <v>990</v>
      </c>
      <c r="C1093" s="234">
        <v>41</v>
      </c>
      <c r="D1093" s="234">
        <v>41</v>
      </c>
      <c r="E1093" s="235"/>
    </row>
    <row r="1094" s="239" customFormat="1" customHeight="1" spans="1:5">
      <c r="A1094" s="233">
        <v>21699</v>
      </c>
      <c r="B1094" s="233" t="s">
        <v>991</v>
      </c>
      <c r="C1094" s="234">
        <f>SUM(C1095:C1096)</f>
        <v>0</v>
      </c>
      <c r="D1094" s="234">
        <f>SUM(D1095:D1096)</f>
        <v>0</v>
      </c>
      <c r="E1094" s="235"/>
    </row>
    <row r="1095" s="239" customFormat="1" customHeight="1" spans="1:5">
      <c r="A1095" s="233">
        <v>2169901</v>
      </c>
      <c r="B1095" s="233" t="s">
        <v>992</v>
      </c>
      <c r="C1095" s="234">
        <v>0</v>
      </c>
      <c r="D1095" s="234">
        <v>0</v>
      </c>
      <c r="E1095" s="235"/>
    </row>
    <row r="1096" s="239" customFormat="1" customHeight="1" spans="1:5">
      <c r="A1096" s="233">
        <v>2169999</v>
      </c>
      <c r="B1096" s="233" t="s">
        <v>993</v>
      </c>
      <c r="C1096" s="234">
        <v>0</v>
      </c>
      <c r="D1096" s="234">
        <v>0</v>
      </c>
      <c r="E1096" s="235"/>
    </row>
    <row r="1097" s="239" customFormat="1" customHeight="1" spans="1:5">
      <c r="A1097" s="233">
        <v>217</v>
      </c>
      <c r="B1097" s="233" t="s">
        <v>994</v>
      </c>
      <c r="C1097" s="234">
        <f>SUM(C1098,C1105,C1115,C1121,C1124)</f>
        <v>5</v>
      </c>
      <c r="D1097" s="234">
        <f>SUM(D1098,D1105,D1115,D1121,D1124)</f>
        <v>332</v>
      </c>
      <c r="E1097" s="235"/>
    </row>
    <row r="1098" s="239" customFormat="1" customHeight="1" spans="1:5">
      <c r="A1098" s="233">
        <v>21701</v>
      </c>
      <c r="B1098" s="233" t="s">
        <v>995</v>
      </c>
      <c r="C1098" s="234">
        <f>SUM(C1099:C1104)</f>
        <v>0</v>
      </c>
      <c r="D1098" s="234">
        <f>SUM(D1099:D1104)</f>
        <v>0</v>
      </c>
      <c r="E1098" s="235"/>
    </row>
    <row r="1099" s="239" customFormat="1" customHeight="1" spans="1:5">
      <c r="A1099" s="233">
        <v>2170101</v>
      </c>
      <c r="B1099" s="233" t="s">
        <v>169</v>
      </c>
      <c r="C1099" s="234">
        <v>0</v>
      </c>
      <c r="D1099" s="234">
        <v>0</v>
      </c>
      <c r="E1099" s="235"/>
    </row>
    <row r="1100" s="239" customFormat="1" customHeight="1" spans="1:5">
      <c r="A1100" s="233">
        <v>2170102</v>
      </c>
      <c r="B1100" s="233" t="s">
        <v>170</v>
      </c>
      <c r="C1100" s="234">
        <v>0</v>
      </c>
      <c r="D1100" s="234">
        <v>0</v>
      </c>
      <c r="E1100" s="235"/>
    </row>
    <row r="1101" s="239" customFormat="1" customHeight="1" spans="1:5">
      <c r="A1101" s="233">
        <v>2170103</v>
      </c>
      <c r="B1101" s="233" t="s">
        <v>171</v>
      </c>
      <c r="C1101" s="234">
        <v>0</v>
      </c>
      <c r="D1101" s="234">
        <v>0</v>
      </c>
      <c r="E1101" s="235"/>
    </row>
    <row r="1102" s="239" customFormat="1" customHeight="1" spans="1:5">
      <c r="A1102" s="233">
        <v>2170104</v>
      </c>
      <c r="B1102" s="233" t="s">
        <v>996</v>
      </c>
      <c r="C1102" s="234">
        <v>0</v>
      </c>
      <c r="D1102" s="234">
        <v>0</v>
      </c>
      <c r="E1102" s="235"/>
    </row>
    <row r="1103" s="239" customFormat="1" customHeight="1" spans="1:5">
      <c r="A1103" s="233">
        <v>2170150</v>
      </c>
      <c r="B1103" s="233" t="s">
        <v>178</v>
      </c>
      <c r="C1103" s="234">
        <v>0</v>
      </c>
      <c r="D1103" s="234">
        <v>0</v>
      </c>
      <c r="E1103" s="235"/>
    </row>
    <row r="1104" s="239" customFormat="1" customHeight="1" spans="1:5">
      <c r="A1104" s="233">
        <v>2170199</v>
      </c>
      <c r="B1104" s="233" t="s">
        <v>997</v>
      </c>
      <c r="C1104" s="234">
        <v>0</v>
      </c>
      <c r="D1104" s="234">
        <v>0</v>
      </c>
      <c r="E1104" s="235"/>
    </row>
    <row r="1105" s="239" customFormat="1" customHeight="1" spans="1:5">
      <c r="A1105" s="233">
        <v>21702</v>
      </c>
      <c r="B1105" s="233" t="s">
        <v>998</v>
      </c>
      <c r="C1105" s="234">
        <f>SUM(C1106:C1114)</f>
        <v>0</v>
      </c>
      <c r="D1105" s="234">
        <f>SUM(D1106:D1114)</f>
        <v>0</v>
      </c>
      <c r="E1105" s="235"/>
    </row>
    <row r="1106" s="239" customFormat="1" customHeight="1" spans="1:5">
      <c r="A1106" s="233">
        <v>2170201</v>
      </c>
      <c r="B1106" s="233" t="s">
        <v>999</v>
      </c>
      <c r="C1106" s="234">
        <v>0</v>
      </c>
      <c r="D1106" s="234">
        <v>0</v>
      </c>
      <c r="E1106" s="235"/>
    </row>
    <row r="1107" s="239" customFormat="1" customHeight="1" spans="1:5">
      <c r="A1107" s="233">
        <v>2170202</v>
      </c>
      <c r="B1107" s="233" t="s">
        <v>1000</v>
      </c>
      <c r="C1107" s="234">
        <v>0</v>
      </c>
      <c r="D1107" s="234">
        <v>0</v>
      </c>
      <c r="E1107" s="235"/>
    </row>
    <row r="1108" s="239" customFormat="1" customHeight="1" spans="1:5">
      <c r="A1108" s="233">
        <v>2170203</v>
      </c>
      <c r="B1108" s="233" t="s">
        <v>1001</v>
      </c>
      <c r="C1108" s="234">
        <v>0</v>
      </c>
      <c r="D1108" s="234">
        <v>0</v>
      </c>
      <c r="E1108" s="235"/>
    </row>
    <row r="1109" s="239" customFormat="1" customHeight="1" spans="1:5">
      <c r="A1109" s="233">
        <v>2170204</v>
      </c>
      <c r="B1109" s="233" t="s">
        <v>1002</v>
      </c>
      <c r="C1109" s="234">
        <v>0</v>
      </c>
      <c r="D1109" s="234">
        <v>0</v>
      </c>
      <c r="E1109" s="235"/>
    </row>
    <row r="1110" s="239" customFormat="1" customHeight="1" spans="1:5">
      <c r="A1110" s="233">
        <v>2170205</v>
      </c>
      <c r="B1110" s="233" t="s">
        <v>1003</v>
      </c>
      <c r="C1110" s="234">
        <v>0</v>
      </c>
      <c r="D1110" s="234">
        <v>0</v>
      </c>
      <c r="E1110" s="235"/>
    </row>
    <row r="1111" s="239" customFormat="1" customHeight="1" spans="1:5">
      <c r="A1111" s="233">
        <v>2170206</v>
      </c>
      <c r="B1111" s="233" t="s">
        <v>1004</v>
      </c>
      <c r="C1111" s="234">
        <v>0</v>
      </c>
      <c r="D1111" s="234">
        <v>0</v>
      </c>
      <c r="E1111" s="235"/>
    </row>
    <row r="1112" s="239" customFormat="1" customHeight="1" spans="1:5">
      <c r="A1112" s="233">
        <v>2170207</v>
      </c>
      <c r="B1112" s="233" t="s">
        <v>1005</v>
      </c>
      <c r="C1112" s="234">
        <v>0</v>
      </c>
      <c r="D1112" s="234">
        <v>0</v>
      </c>
      <c r="E1112" s="235"/>
    </row>
    <row r="1113" s="238" customFormat="1" customHeight="1" spans="1:5">
      <c r="A1113" s="233">
        <v>2170208</v>
      </c>
      <c r="B1113" s="233" t="s">
        <v>1006</v>
      </c>
      <c r="C1113" s="234">
        <v>0</v>
      </c>
      <c r="D1113" s="234">
        <v>0</v>
      </c>
      <c r="E1113" s="235"/>
    </row>
    <row r="1114" s="239" customFormat="1" customHeight="1" spans="1:5">
      <c r="A1114" s="233">
        <v>2170299</v>
      </c>
      <c r="B1114" s="233" t="s">
        <v>1007</v>
      </c>
      <c r="C1114" s="234">
        <v>0</v>
      </c>
      <c r="D1114" s="234">
        <v>0</v>
      </c>
      <c r="E1114" s="235"/>
    </row>
    <row r="1115" s="239" customFormat="1" customHeight="1" spans="1:5">
      <c r="A1115" s="233">
        <v>21703</v>
      </c>
      <c r="B1115" s="233" t="s">
        <v>1008</v>
      </c>
      <c r="C1115" s="234">
        <f>SUM(C1116:C1120)</f>
        <v>5</v>
      </c>
      <c r="D1115" s="234">
        <f>SUM(D1116:D1120)</f>
        <v>332</v>
      </c>
      <c r="E1115" s="235"/>
    </row>
    <row r="1116" s="239" customFormat="1" customHeight="1" spans="1:5">
      <c r="A1116" s="233">
        <v>2170301</v>
      </c>
      <c r="B1116" s="233" t="s">
        <v>1009</v>
      </c>
      <c r="C1116" s="234">
        <v>0</v>
      </c>
      <c r="D1116" s="234">
        <v>0</v>
      </c>
      <c r="E1116" s="235"/>
    </row>
    <row r="1117" s="239" customFormat="1" customHeight="1" spans="1:5">
      <c r="A1117" s="233">
        <v>2170302</v>
      </c>
      <c r="B1117" s="233" t="s">
        <v>1010</v>
      </c>
      <c r="C1117" s="234">
        <v>0</v>
      </c>
      <c r="D1117" s="234">
        <v>0</v>
      </c>
      <c r="E1117" s="235"/>
    </row>
    <row r="1118" s="239" customFormat="1" customHeight="1" spans="1:5">
      <c r="A1118" s="233">
        <v>2170303</v>
      </c>
      <c r="B1118" s="233" t="s">
        <v>1011</v>
      </c>
      <c r="C1118" s="234">
        <v>0</v>
      </c>
      <c r="D1118" s="234">
        <v>0</v>
      </c>
      <c r="E1118" s="235"/>
    </row>
    <row r="1119" s="239" customFormat="1" customHeight="1" spans="1:5">
      <c r="A1119" s="233">
        <v>2170304</v>
      </c>
      <c r="B1119" s="233" t="s">
        <v>1012</v>
      </c>
      <c r="C1119" s="234">
        <v>0</v>
      </c>
      <c r="D1119" s="234">
        <v>0</v>
      </c>
      <c r="E1119" s="235"/>
    </row>
    <row r="1120" s="239" customFormat="1" customHeight="1" spans="1:5">
      <c r="A1120" s="233">
        <v>2170399</v>
      </c>
      <c r="B1120" s="233" t="s">
        <v>1013</v>
      </c>
      <c r="C1120" s="234">
        <v>5</v>
      </c>
      <c r="D1120" s="234">
        <v>332</v>
      </c>
      <c r="E1120" s="235"/>
    </row>
    <row r="1121" s="239" customFormat="1" customHeight="1" spans="1:5">
      <c r="A1121" s="233">
        <v>21704</v>
      </c>
      <c r="B1121" s="233" t="s">
        <v>1014</v>
      </c>
      <c r="C1121" s="234">
        <f>SUM(C1122:C1123)</f>
        <v>0</v>
      </c>
      <c r="D1121" s="234">
        <f>SUM(D1122:D1123)</f>
        <v>0</v>
      </c>
      <c r="E1121" s="235"/>
    </row>
    <row r="1122" s="239" customFormat="1" customHeight="1" spans="1:5">
      <c r="A1122" s="233">
        <v>2170401</v>
      </c>
      <c r="B1122" s="233" t="s">
        <v>1015</v>
      </c>
      <c r="C1122" s="234">
        <v>0</v>
      </c>
      <c r="D1122" s="234">
        <v>0</v>
      </c>
      <c r="E1122" s="235"/>
    </row>
    <row r="1123" s="239" customFormat="1" customHeight="1" spans="1:5">
      <c r="A1123" s="233">
        <v>2170499</v>
      </c>
      <c r="B1123" s="233" t="s">
        <v>1016</v>
      </c>
      <c r="C1123" s="234">
        <v>0</v>
      </c>
      <c r="D1123" s="234">
        <v>0</v>
      </c>
      <c r="E1123" s="235"/>
    </row>
    <row r="1124" s="239" customFormat="1" customHeight="1" spans="1:5">
      <c r="A1124" s="233">
        <v>21799</v>
      </c>
      <c r="B1124" s="233" t="s">
        <v>1017</v>
      </c>
      <c r="C1124" s="234">
        <f>SUM(C1125:C1126)</f>
        <v>0</v>
      </c>
      <c r="D1124" s="234">
        <f>SUM(D1125:D1126)</f>
        <v>0</v>
      </c>
      <c r="E1124" s="235"/>
    </row>
    <row r="1125" s="239" customFormat="1" customHeight="1" spans="1:5">
      <c r="A1125" s="233">
        <v>2179902</v>
      </c>
      <c r="B1125" s="233" t="s">
        <v>1018</v>
      </c>
      <c r="C1125" s="234">
        <v>0</v>
      </c>
      <c r="D1125" s="234">
        <v>0</v>
      </c>
      <c r="E1125" s="235"/>
    </row>
    <row r="1126" s="239" customFormat="1" customHeight="1" spans="1:5">
      <c r="A1126" s="233">
        <v>2179999</v>
      </c>
      <c r="B1126" s="233" t="s">
        <v>1019</v>
      </c>
      <c r="C1126" s="234">
        <v>0</v>
      </c>
      <c r="D1126" s="234">
        <v>0</v>
      </c>
      <c r="E1126" s="235"/>
    </row>
    <row r="1127" s="239" customFormat="1" customHeight="1" spans="1:5">
      <c r="A1127" s="233">
        <v>219</v>
      </c>
      <c r="B1127" s="233" t="s">
        <v>1020</v>
      </c>
      <c r="C1127" s="234">
        <f>SUM(C1128:C1136)</f>
        <v>0</v>
      </c>
      <c r="D1127" s="234">
        <f>SUM(D1128:D1136)</f>
        <v>0</v>
      </c>
      <c r="E1127" s="235"/>
    </row>
    <row r="1128" s="238" customFormat="1" customHeight="1" spans="1:5">
      <c r="A1128" s="233">
        <v>21901</v>
      </c>
      <c r="B1128" s="233" t="s">
        <v>1021</v>
      </c>
      <c r="C1128" s="234">
        <v>0</v>
      </c>
      <c r="D1128" s="234">
        <v>0</v>
      </c>
      <c r="E1128" s="235"/>
    </row>
    <row r="1129" s="224" customFormat="1" customHeight="1" spans="1:5">
      <c r="A1129" s="233">
        <v>21902</v>
      </c>
      <c r="B1129" s="233" t="s">
        <v>1022</v>
      </c>
      <c r="C1129" s="234">
        <v>0</v>
      </c>
      <c r="D1129" s="234">
        <v>0</v>
      </c>
      <c r="E1129" s="235"/>
    </row>
    <row r="1130" s="238" customFormat="1" customHeight="1" spans="1:5">
      <c r="A1130" s="233">
        <v>21903</v>
      </c>
      <c r="B1130" s="233" t="s">
        <v>1023</v>
      </c>
      <c r="C1130" s="234">
        <v>0</v>
      </c>
      <c r="D1130" s="234">
        <v>0</v>
      </c>
      <c r="E1130" s="235"/>
    </row>
    <row r="1131" s="239" customFormat="1" customHeight="1" spans="1:5">
      <c r="A1131" s="233">
        <v>21904</v>
      </c>
      <c r="B1131" s="233" t="s">
        <v>1024</v>
      </c>
      <c r="C1131" s="234">
        <v>0</v>
      </c>
      <c r="D1131" s="234">
        <v>0</v>
      </c>
      <c r="E1131" s="235"/>
    </row>
    <row r="1132" s="239" customFormat="1" customHeight="1" spans="1:5">
      <c r="A1132" s="233">
        <v>21905</v>
      </c>
      <c r="B1132" s="233" t="s">
        <v>1025</v>
      </c>
      <c r="C1132" s="234">
        <v>0</v>
      </c>
      <c r="D1132" s="234">
        <v>0</v>
      </c>
      <c r="E1132" s="235"/>
    </row>
    <row r="1133" s="239" customFormat="1" customHeight="1" spans="1:5">
      <c r="A1133" s="233">
        <v>21906</v>
      </c>
      <c r="B1133" s="233" t="s">
        <v>801</v>
      </c>
      <c r="C1133" s="234">
        <v>0</v>
      </c>
      <c r="D1133" s="234">
        <v>0</v>
      </c>
      <c r="E1133" s="235"/>
    </row>
    <row r="1134" s="239" customFormat="1" customHeight="1" spans="1:5">
      <c r="A1134" s="233">
        <v>21907</v>
      </c>
      <c r="B1134" s="233" t="s">
        <v>1026</v>
      </c>
      <c r="C1134" s="234">
        <v>0</v>
      </c>
      <c r="D1134" s="234">
        <v>0</v>
      </c>
      <c r="E1134" s="235"/>
    </row>
    <row r="1135" s="239" customFormat="1" customHeight="1" spans="1:5">
      <c r="A1135" s="233">
        <v>21908</v>
      </c>
      <c r="B1135" s="233" t="s">
        <v>1027</v>
      </c>
      <c r="C1135" s="234">
        <v>0</v>
      </c>
      <c r="D1135" s="234">
        <v>0</v>
      </c>
      <c r="E1135" s="235"/>
    </row>
    <row r="1136" s="239" customFormat="1" customHeight="1" spans="1:5">
      <c r="A1136" s="233">
        <v>21999</v>
      </c>
      <c r="B1136" s="233" t="s">
        <v>1028</v>
      </c>
      <c r="C1136" s="234">
        <v>0</v>
      </c>
      <c r="D1136" s="234">
        <v>0</v>
      </c>
      <c r="E1136" s="235"/>
    </row>
    <row r="1137" s="239" customFormat="1" customHeight="1" spans="1:5">
      <c r="A1137" s="233">
        <v>220</v>
      </c>
      <c r="B1137" s="233" t="s">
        <v>1029</v>
      </c>
      <c r="C1137" s="234">
        <f>SUM(C1138,C1165,C1180)</f>
        <v>8881</v>
      </c>
      <c r="D1137" s="234">
        <f>SUM(D1138,D1165,D1180)</f>
        <v>8875</v>
      </c>
      <c r="E1137" s="235"/>
    </row>
    <row r="1138" s="239" customFormat="1" customHeight="1" spans="1:5">
      <c r="A1138" s="233">
        <v>22001</v>
      </c>
      <c r="B1138" s="233" t="s">
        <v>1030</v>
      </c>
      <c r="C1138" s="234">
        <f>SUM(C1139:C1164)</f>
        <v>8655</v>
      </c>
      <c r="D1138" s="234">
        <f>SUM(D1139:D1164)</f>
        <v>8649</v>
      </c>
      <c r="E1138" s="235"/>
    </row>
    <row r="1139" s="239" customFormat="1" customHeight="1" spans="1:5">
      <c r="A1139" s="233">
        <v>2200101</v>
      </c>
      <c r="B1139" s="233" t="s">
        <v>169</v>
      </c>
      <c r="C1139" s="234">
        <v>1379</v>
      </c>
      <c r="D1139" s="234">
        <f>1379-6</f>
        <v>1373</v>
      </c>
      <c r="E1139" s="235"/>
    </row>
    <row r="1140" s="239" customFormat="1" customHeight="1" spans="1:5">
      <c r="A1140" s="233">
        <v>2200102</v>
      </c>
      <c r="B1140" s="233" t="s">
        <v>170</v>
      </c>
      <c r="C1140" s="234">
        <v>307</v>
      </c>
      <c r="D1140" s="234">
        <v>307</v>
      </c>
      <c r="E1140" s="235"/>
    </row>
    <row r="1141" s="238" customFormat="1" customHeight="1" spans="1:5">
      <c r="A1141" s="233">
        <v>2200103</v>
      </c>
      <c r="B1141" s="233" t="s">
        <v>171</v>
      </c>
      <c r="C1141" s="234">
        <v>0</v>
      </c>
      <c r="D1141" s="234">
        <v>0</v>
      </c>
      <c r="E1141" s="235"/>
    </row>
    <row r="1142" s="239" customFormat="1" customHeight="1" spans="1:5">
      <c r="A1142" s="233">
        <v>2200104</v>
      </c>
      <c r="B1142" s="233" t="s">
        <v>1031</v>
      </c>
      <c r="C1142" s="234">
        <v>0</v>
      </c>
      <c r="D1142" s="234">
        <v>0</v>
      </c>
      <c r="E1142" s="235"/>
    </row>
    <row r="1143" s="239" customFormat="1" customHeight="1" spans="1:5">
      <c r="A1143" s="233">
        <v>2200106</v>
      </c>
      <c r="B1143" s="233" t="s">
        <v>1032</v>
      </c>
      <c r="C1143" s="234">
        <v>4050</v>
      </c>
      <c r="D1143" s="234">
        <v>4050</v>
      </c>
      <c r="E1143" s="235"/>
    </row>
    <row r="1144" s="239" customFormat="1" customHeight="1" spans="1:5">
      <c r="A1144" s="233">
        <v>2200107</v>
      </c>
      <c r="B1144" s="233" t="s">
        <v>1033</v>
      </c>
      <c r="C1144" s="234">
        <v>0</v>
      </c>
      <c r="D1144" s="234">
        <v>0</v>
      </c>
      <c r="E1144" s="235"/>
    </row>
    <row r="1145" s="238" customFormat="1" customHeight="1" spans="1:5">
      <c r="A1145" s="233">
        <v>2200108</v>
      </c>
      <c r="B1145" s="233" t="s">
        <v>1034</v>
      </c>
      <c r="C1145" s="234">
        <v>0</v>
      </c>
      <c r="D1145" s="234">
        <v>0</v>
      </c>
      <c r="E1145" s="235"/>
    </row>
    <row r="1146" s="239" customFormat="1" customHeight="1" spans="1:5">
      <c r="A1146" s="233">
        <v>2200109</v>
      </c>
      <c r="B1146" s="233" t="s">
        <v>1035</v>
      </c>
      <c r="C1146" s="234">
        <v>0</v>
      </c>
      <c r="D1146" s="234">
        <v>0</v>
      </c>
      <c r="E1146" s="235"/>
    </row>
    <row r="1147" s="239" customFormat="1" customHeight="1" spans="1:5">
      <c r="A1147" s="233">
        <v>2200112</v>
      </c>
      <c r="B1147" s="233" t="s">
        <v>1036</v>
      </c>
      <c r="C1147" s="234">
        <v>0</v>
      </c>
      <c r="D1147" s="234">
        <v>0</v>
      </c>
      <c r="E1147" s="235"/>
    </row>
    <row r="1148" s="239" customFormat="1" customHeight="1" spans="1:5">
      <c r="A1148" s="233">
        <v>2200113</v>
      </c>
      <c r="B1148" s="233" t="s">
        <v>1037</v>
      </c>
      <c r="C1148" s="234">
        <v>0</v>
      </c>
      <c r="D1148" s="234">
        <v>0</v>
      </c>
      <c r="E1148" s="235"/>
    </row>
    <row r="1149" s="224" customFormat="1" customHeight="1" spans="1:5">
      <c r="A1149" s="233">
        <v>2200114</v>
      </c>
      <c r="B1149" s="233" t="s">
        <v>1038</v>
      </c>
      <c r="C1149" s="234">
        <v>0</v>
      </c>
      <c r="D1149" s="234">
        <v>0</v>
      </c>
      <c r="E1149" s="235"/>
    </row>
    <row r="1150" s="238" customFormat="1" customHeight="1" spans="1:5">
      <c r="A1150" s="233">
        <v>2200115</v>
      </c>
      <c r="B1150" s="233" t="s">
        <v>1039</v>
      </c>
      <c r="C1150" s="234">
        <v>0</v>
      </c>
      <c r="D1150" s="234">
        <v>0</v>
      </c>
      <c r="E1150" s="235"/>
    </row>
    <row r="1151" s="239" customFormat="1" customHeight="1" spans="1:5">
      <c r="A1151" s="233">
        <v>2200116</v>
      </c>
      <c r="B1151" s="233" t="s">
        <v>1040</v>
      </c>
      <c r="C1151" s="234">
        <v>0</v>
      </c>
      <c r="D1151" s="234">
        <v>0</v>
      </c>
      <c r="E1151" s="235"/>
    </row>
    <row r="1152" s="239" customFormat="1" customHeight="1" spans="1:5">
      <c r="A1152" s="233">
        <v>2200119</v>
      </c>
      <c r="B1152" s="233" t="s">
        <v>1041</v>
      </c>
      <c r="C1152" s="234">
        <v>0</v>
      </c>
      <c r="D1152" s="234">
        <v>0</v>
      </c>
      <c r="E1152" s="235"/>
    </row>
    <row r="1153" s="239" customFormat="1" customHeight="1" spans="1:5">
      <c r="A1153" s="233">
        <v>2200120</v>
      </c>
      <c r="B1153" s="233" t="s">
        <v>1042</v>
      </c>
      <c r="C1153" s="234">
        <v>0</v>
      </c>
      <c r="D1153" s="234">
        <v>0</v>
      </c>
      <c r="E1153" s="235"/>
    </row>
    <row r="1154" s="239" customFormat="1" customHeight="1" spans="1:5">
      <c r="A1154" s="233">
        <v>2200121</v>
      </c>
      <c r="B1154" s="233" t="s">
        <v>1043</v>
      </c>
      <c r="C1154" s="234">
        <v>0</v>
      </c>
      <c r="D1154" s="234">
        <v>0</v>
      </c>
      <c r="E1154" s="235"/>
    </row>
    <row r="1155" s="239" customFormat="1" customHeight="1" spans="1:5">
      <c r="A1155" s="233">
        <v>2200122</v>
      </c>
      <c r="B1155" s="233" t="s">
        <v>1044</v>
      </c>
      <c r="C1155" s="234">
        <v>0</v>
      </c>
      <c r="D1155" s="234">
        <v>0</v>
      </c>
      <c r="E1155" s="235"/>
    </row>
    <row r="1156" s="239" customFormat="1" customHeight="1" spans="1:5">
      <c r="A1156" s="233">
        <v>2200123</v>
      </c>
      <c r="B1156" s="233" t="s">
        <v>1045</v>
      </c>
      <c r="C1156" s="234">
        <v>0</v>
      </c>
      <c r="D1156" s="234">
        <v>0</v>
      </c>
      <c r="E1156" s="235"/>
    </row>
    <row r="1157" s="239" customFormat="1" customHeight="1" spans="1:5">
      <c r="A1157" s="233">
        <v>2200124</v>
      </c>
      <c r="B1157" s="233" t="s">
        <v>1046</v>
      </c>
      <c r="C1157" s="234">
        <v>0</v>
      </c>
      <c r="D1157" s="234">
        <v>0</v>
      </c>
      <c r="E1157" s="235"/>
    </row>
    <row r="1158" s="239" customFormat="1" customHeight="1" spans="1:5">
      <c r="A1158" s="233">
        <v>2200125</v>
      </c>
      <c r="B1158" s="233" t="s">
        <v>1047</v>
      </c>
      <c r="C1158" s="234">
        <v>0</v>
      </c>
      <c r="D1158" s="234">
        <v>0</v>
      </c>
      <c r="E1158" s="235"/>
    </row>
    <row r="1159" s="239" customFormat="1" customHeight="1" spans="1:5">
      <c r="A1159" s="233">
        <v>2200126</v>
      </c>
      <c r="B1159" s="233" t="s">
        <v>1048</v>
      </c>
      <c r="C1159" s="234">
        <v>0</v>
      </c>
      <c r="D1159" s="234">
        <v>0</v>
      </c>
      <c r="E1159" s="235"/>
    </row>
    <row r="1160" s="239" customFormat="1" customHeight="1" spans="1:5">
      <c r="A1160" s="233">
        <v>2200127</v>
      </c>
      <c r="B1160" s="233" t="s">
        <v>1049</v>
      </c>
      <c r="C1160" s="234">
        <v>0</v>
      </c>
      <c r="D1160" s="234">
        <v>0</v>
      </c>
      <c r="E1160" s="235"/>
    </row>
    <row r="1161" s="239" customFormat="1" customHeight="1" spans="1:5">
      <c r="A1161" s="233">
        <v>2200128</v>
      </c>
      <c r="B1161" s="233" t="s">
        <v>1050</v>
      </c>
      <c r="C1161" s="234">
        <v>0</v>
      </c>
      <c r="D1161" s="234">
        <v>0</v>
      </c>
      <c r="E1161" s="235"/>
    </row>
    <row r="1162" s="239" customFormat="1" customHeight="1" spans="1:5">
      <c r="A1162" s="233">
        <v>2200129</v>
      </c>
      <c r="B1162" s="233" t="s">
        <v>1051</v>
      </c>
      <c r="C1162" s="234">
        <v>0</v>
      </c>
      <c r="D1162" s="234">
        <v>0</v>
      </c>
      <c r="E1162" s="235"/>
    </row>
    <row r="1163" s="239" customFormat="1" customHeight="1" spans="1:5">
      <c r="A1163" s="233">
        <v>2200150</v>
      </c>
      <c r="B1163" s="233" t="s">
        <v>178</v>
      </c>
      <c r="C1163" s="234">
        <v>0</v>
      </c>
      <c r="D1163" s="234">
        <v>0</v>
      </c>
      <c r="E1163" s="235"/>
    </row>
    <row r="1164" s="239" customFormat="1" customHeight="1" spans="1:5">
      <c r="A1164" s="233">
        <v>2200199</v>
      </c>
      <c r="B1164" s="233" t="s">
        <v>1052</v>
      </c>
      <c r="C1164" s="234">
        <f>3294-375</f>
        <v>2919</v>
      </c>
      <c r="D1164" s="234">
        <f>3294-375</f>
        <v>2919</v>
      </c>
      <c r="E1164" s="235"/>
    </row>
    <row r="1165" s="239" customFormat="1" customHeight="1" spans="1:5">
      <c r="A1165" s="233">
        <v>22005</v>
      </c>
      <c r="B1165" s="233" t="s">
        <v>1053</v>
      </c>
      <c r="C1165" s="234">
        <f>SUM(C1166:C1179)</f>
        <v>226</v>
      </c>
      <c r="D1165" s="234">
        <f>SUM(D1166:D1179)</f>
        <v>226</v>
      </c>
      <c r="E1165" s="235"/>
    </row>
    <row r="1166" s="239" customFormat="1" customHeight="1" spans="1:5">
      <c r="A1166" s="233">
        <v>2200501</v>
      </c>
      <c r="B1166" s="233" t="s">
        <v>169</v>
      </c>
      <c r="C1166" s="234">
        <v>0</v>
      </c>
      <c r="D1166" s="234">
        <v>0</v>
      </c>
      <c r="E1166" s="235"/>
    </row>
    <row r="1167" s="239" customFormat="1" customHeight="1" spans="1:5">
      <c r="A1167" s="233">
        <v>2200502</v>
      </c>
      <c r="B1167" s="233" t="s">
        <v>170</v>
      </c>
      <c r="C1167" s="234">
        <v>70</v>
      </c>
      <c r="D1167" s="234">
        <v>70</v>
      </c>
      <c r="E1167" s="235"/>
    </row>
    <row r="1168" s="238" customFormat="1" customHeight="1" spans="1:5">
      <c r="A1168" s="233">
        <v>2200503</v>
      </c>
      <c r="B1168" s="233" t="s">
        <v>171</v>
      </c>
      <c r="C1168" s="234">
        <v>0</v>
      </c>
      <c r="D1168" s="234">
        <v>0</v>
      </c>
      <c r="E1168" s="235"/>
    </row>
    <row r="1169" s="239" customFormat="1" customHeight="1" spans="1:5">
      <c r="A1169" s="233">
        <v>2200504</v>
      </c>
      <c r="B1169" s="233" t="s">
        <v>1054</v>
      </c>
      <c r="C1169" s="234">
        <v>0</v>
      </c>
      <c r="D1169" s="234">
        <v>0</v>
      </c>
      <c r="E1169" s="235"/>
    </row>
    <row r="1170" s="239" customFormat="1" customHeight="1" spans="1:5">
      <c r="A1170" s="233">
        <v>2200506</v>
      </c>
      <c r="B1170" s="233" t="s">
        <v>1055</v>
      </c>
      <c r="C1170" s="234">
        <v>0</v>
      </c>
      <c r="D1170" s="234">
        <v>0</v>
      </c>
      <c r="E1170" s="235"/>
    </row>
    <row r="1171" s="239" customFormat="1" customHeight="1" spans="1:5">
      <c r="A1171" s="233">
        <v>2200507</v>
      </c>
      <c r="B1171" s="233" t="s">
        <v>1056</v>
      </c>
      <c r="C1171" s="234">
        <v>0</v>
      </c>
      <c r="D1171" s="234">
        <v>0</v>
      </c>
      <c r="E1171" s="235"/>
    </row>
    <row r="1172" s="239" customFormat="1" customHeight="1" spans="1:5">
      <c r="A1172" s="233">
        <v>2200508</v>
      </c>
      <c r="B1172" s="233" t="s">
        <v>1057</v>
      </c>
      <c r="C1172" s="234">
        <v>8</v>
      </c>
      <c r="D1172" s="234">
        <v>8</v>
      </c>
      <c r="E1172" s="235"/>
    </row>
    <row r="1173" s="239" customFormat="1" customHeight="1" spans="1:5">
      <c r="A1173" s="233">
        <v>2200509</v>
      </c>
      <c r="B1173" s="233" t="s">
        <v>1058</v>
      </c>
      <c r="C1173" s="234">
        <v>0</v>
      </c>
      <c r="D1173" s="234">
        <v>0</v>
      </c>
      <c r="E1173" s="235"/>
    </row>
    <row r="1174" s="238" customFormat="1" customHeight="1" spans="1:5">
      <c r="A1174" s="233">
        <v>2200510</v>
      </c>
      <c r="B1174" s="233" t="s">
        <v>1059</v>
      </c>
      <c r="C1174" s="234">
        <v>0</v>
      </c>
      <c r="D1174" s="234">
        <v>0</v>
      </c>
      <c r="E1174" s="235"/>
    </row>
    <row r="1175" s="239" customFormat="1" customHeight="1" spans="1:5">
      <c r="A1175" s="233">
        <v>2200511</v>
      </c>
      <c r="B1175" s="233" t="s">
        <v>1060</v>
      </c>
      <c r="C1175" s="234">
        <v>0</v>
      </c>
      <c r="D1175" s="234">
        <v>0</v>
      </c>
      <c r="E1175" s="235"/>
    </row>
    <row r="1176" s="239" customFormat="1" customHeight="1" spans="1:5">
      <c r="A1176" s="233">
        <v>2200512</v>
      </c>
      <c r="B1176" s="233" t="s">
        <v>1061</v>
      </c>
      <c r="C1176" s="234">
        <v>0</v>
      </c>
      <c r="D1176" s="234">
        <v>0</v>
      </c>
      <c r="E1176" s="235"/>
    </row>
    <row r="1177" s="239" customFormat="1" customHeight="1" spans="1:5">
      <c r="A1177" s="233">
        <v>2200513</v>
      </c>
      <c r="B1177" s="233" t="s">
        <v>1062</v>
      </c>
      <c r="C1177" s="234">
        <v>0</v>
      </c>
      <c r="D1177" s="234">
        <v>0</v>
      </c>
      <c r="E1177" s="235"/>
    </row>
    <row r="1178" s="239" customFormat="1" customHeight="1" spans="1:5">
      <c r="A1178" s="233">
        <v>2200514</v>
      </c>
      <c r="B1178" s="233" t="s">
        <v>1063</v>
      </c>
      <c r="C1178" s="234">
        <v>0</v>
      </c>
      <c r="D1178" s="234">
        <v>0</v>
      </c>
      <c r="E1178" s="235"/>
    </row>
    <row r="1179" s="239" customFormat="1" customHeight="1" spans="1:5">
      <c r="A1179" s="233">
        <v>2200599</v>
      </c>
      <c r="B1179" s="233" t="s">
        <v>1064</v>
      </c>
      <c r="C1179" s="234">
        <v>148</v>
      </c>
      <c r="D1179" s="234">
        <v>148</v>
      </c>
      <c r="E1179" s="235"/>
    </row>
    <row r="1180" s="238" customFormat="1" customHeight="1" spans="1:5">
      <c r="A1180" s="233">
        <v>22099</v>
      </c>
      <c r="B1180" s="233" t="s">
        <v>1065</v>
      </c>
      <c r="C1180" s="234">
        <f>C1181</f>
        <v>0</v>
      </c>
      <c r="D1180" s="234">
        <f>D1181</f>
        <v>0</v>
      </c>
      <c r="E1180" s="235"/>
    </row>
    <row r="1181" s="239" customFormat="1" customHeight="1" spans="1:5">
      <c r="A1181" s="233">
        <v>2209999</v>
      </c>
      <c r="B1181" s="233" t="s">
        <v>1066</v>
      </c>
      <c r="C1181" s="234">
        <v>0</v>
      </c>
      <c r="D1181" s="234">
        <v>0</v>
      </c>
      <c r="E1181" s="235"/>
    </row>
    <row r="1182" s="239" customFormat="1" customHeight="1" spans="1:5">
      <c r="A1182" s="233">
        <v>221</v>
      </c>
      <c r="B1182" s="233" t="s">
        <v>1067</v>
      </c>
      <c r="C1182" s="234">
        <f>SUM(C1183,C1195,C1199)</f>
        <v>10564</v>
      </c>
      <c r="D1182" s="234">
        <f>SUM(D1183,D1195,D1199)</f>
        <v>10687</v>
      </c>
      <c r="E1182" s="235"/>
    </row>
    <row r="1183" s="239" customFormat="1" customHeight="1" spans="1:5">
      <c r="A1183" s="233">
        <v>22101</v>
      </c>
      <c r="B1183" s="233" t="s">
        <v>1068</v>
      </c>
      <c r="C1183" s="234">
        <f>SUM(C1184:C1194)</f>
        <v>4093</v>
      </c>
      <c r="D1183" s="234">
        <f>SUM(D1184:D1194)</f>
        <v>4216</v>
      </c>
      <c r="E1183" s="235"/>
    </row>
    <row r="1184" s="239" customFormat="1" customHeight="1" spans="1:5">
      <c r="A1184" s="233">
        <v>2210101</v>
      </c>
      <c r="B1184" s="233" t="s">
        <v>1069</v>
      </c>
      <c r="C1184" s="234">
        <v>0</v>
      </c>
      <c r="D1184" s="234">
        <v>0</v>
      </c>
      <c r="E1184" s="235"/>
    </row>
    <row r="1185" s="239" customFormat="1" customHeight="1" spans="1:5">
      <c r="A1185" s="233">
        <v>2210102</v>
      </c>
      <c r="B1185" s="233" t="s">
        <v>1070</v>
      </c>
      <c r="C1185" s="234">
        <v>0</v>
      </c>
      <c r="D1185" s="234">
        <v>0</v>
      </c>
      <c r="E1185" s="235"/>
    </row>
    <row r="1186" s="239" customFormat="1" customHeight="1" spans="1:5">
      <c r="A1186" s="233">
        <v>2210103</v>
      </c>
      <c r="B1186" s="233" t="s">
        <v>1071</v>
      </c>
      <c r="C1186" s="234">
        <v>1371</v>
      </c>
      <c r="D1186" s="234">
        <f>1371+123</f>
        <v>1494</v>
      </c>
      <c r="E1186" s="235"/>
    </row>
    <row r="1187" s="239" customFormat="1" customHeight="1" spans="1:5">
      <c r="A1187" s="233">
        <v>2210104</v>
      </c>
      <c r="B1187" s="233" t="s">
        <v>1072</v>
      </c>
      <c r="C1187" s="234">
        <v>0</v>
      </c>
      <c r="D1187" s="234">
        <v>0</v>
      </c>
      <c r="E1187" s="235"/>
    </row>
    <row r="1188" s="239" customFormat="1" customHeight="1" spans="1:5">
      <c r="A1188" s="233">
        <v>2210105</v>
      </c>
      <c r="B1188" s="233" t="s">
        <v>1073</v>
      </c>
      <c r="C1188" s="234">
        <v>1056</v>
      </c>
      <c r="D1188" s="234">
        <v>1056</v>
      </c>
      <c r="E1188" s="235"/>
    </row>
    <row r="1189" s="239" customFormat="1" customHeight="1" spans="1:5">
      <c r="A1189" s="233">
        <v>2210106</v>
      </c>
      <c r="B1189" s="233" t="s">
        <v>1074</v>
      </c>
      <c r="C1189" s="234">
        <v>0</v>
      </c>
      <c r="D1189" s="234">
        <v>0</v>
      </c>
      <c r="E1189" s="235"/>
    </row>
    <row r="1190" s="239" customFormat="1" customHeight="1" spans="1:5">
      <c r="A1190" s="233">
        <v>2210107</v>
      </c>
      <c r="B1190" s="233" t="s">
        <v>1075</v>
      </c>
      <c r="C1190" s="234">
        <v>0</v>
      </c>
      <c r="D1190" s="234">
        <v>0</v>
      </c>
      <c r="E1190" s="235"/>
    </row>
    <row r="1191" s="239" customFormat="1" customHeight="1" spans="1:5">
      <c r="A1191" s="233">
        <v>2210108</v>
      </c>
      <c r="B1191" s="233" t="s">
        <v>1076</v>
      </c>
      <c r="C1191" s="234">
        <v>489</v>
      </c>
      <c r="D1191" s="234">
        <v>489</v>
      </c>
      <c r="E1191" s="235"/>
    </row>
    <row r="1192" s="239" customFormat="1" customHeight="1" spans="1:5">
      <c r="A1192" s="233">
        <v>2210109</v>
      </c>
      <c r="B1192" s="233" t="s">
        <v>1077</v>
      </c>
      <c r="C1192" s="234">
        <v>0</v>
      </c>
      <c r="D1192" s="234">
        <v>0</v>
      </c>
      <c r="E1192" s="235"/>
    </row>
    <row r="1193" s="224" customFormat="1" customHeight="1" spans="1:5">
      <c r="A1193" s="233">
        <v>2210110</v>
      </c>
      <c r="B1193" s="233" t="s">
        <v>1078</v>
      </c>
      <c r="C1193" s="234">
        <v>541</v>
      </c>
      <c r="D1193" s="234">
        <v>541</v>
      </c>
      <c r="E1193" s="235"/>
    </row>
    <row r="1194" s="238" customFormat="1" customHeight="1" spans="1:5">
      <c r="A1194" s="233">
        <v>2210199</v>
      </c>
      <c r="B1194" s="233" t="s">
        <v>1079</v>
      </c>
      <c r="C1194" s="234">
        <v>636</v>
      </c>
      <c r="D1194" s="234">
        <v>636</v>
      </c>
      <c r="E1194" s="235"/>
    </row>
    <row r="1195" s="239" customFormat="1" customHeight="1" spans="1:5">
      <c r="A1195" s="233">
        <v>22102</v>
      </c>
      <c r="B1195" s="233" t="s">
        <v>1080</v>
      </c>
      <c r="C1195" s="234">
        <f>SUM(C1196:C1198)</f>
        <v>6470</v>
      </c>
      <c r="D1195" s="234">
        <f>SUM(D1196:D1198)</f>
        <v>6470</v>
      </c>
      <c r="E1195" s="235"/>
    </row>
    <row r="1196" s="239" customFormat="1" customHeight="1" spans="1:5">
      <c r="A1196" s="233">
        <v>2210201</v>
      </c>
      <c r="B1196" s="233" t="s">
        <v>1081</v>
      </c>
      <c r="C1196" s="234">
        <v>6470</v>
      </c>
      <c r="D1196" s="234">
        <v>6470</v>
      </c>
      <c r="E1196" s="235"/>
    </row>
    <row r="1197" s="239" customFormat="1" customHeight="1" spans="1:5">
      <c r="A1197" s="233">
        <v>2210202</v>
      </c>
      <c r="B1197" s="233" t="s">
        <v>1082</v>
      </c>
      <c r="C1197" s="234">
        <v>0</v>
      </c>
      <c r="D1197" s="234">
        <v>0</v>
      </c>
      <c r="E1197" s="235"/>
    </row>
    <row r="1198" s="239" customFormat="1" customHeight="1" spans="1:5">
      <c r="A1198" s="233">
        <v>2210203</v>
      </c>
      <c r="B1198" s="233" t="s">
        <v>1083</v>
      </c>
      <c r="C1198" s="234">
        <v>0</v>
      </c>
      <c r="D1198" s="234">
        <v>0</v>
      </c>
      <c r="E1198" s="235"/>
    </row>
    <row r="1199" s="239" customFormat="1" customHeight="1" spans="1:5">
      <c r="A1199" s="233">
        <v>22103</v>
      </c>
      <c r="B1199" s="233" t="s">
        <v>1084</v>
      </c>
      <c r="C1199" s="234">
        <f>SUM(C1200:C1202)</f>
        <v>1</v>
      </c>
      <c r="D1199" s="234">
        <f>SUM(D1200:D1202)</f>
        <v>1</v>
      </c>
      <c r="E1199" s="235"/>
    </row>
    <row r="1200" s="239" customFormat="1" customHeight="1" spans="1:5">
      <c r="A1200" s="233">
        <v>2210301</v>
      </c>
      <c r="B1200" s="233" t="s">
        <v>1085</v>
      </c>
      <c r="C1200" s="234">
        <v>0</v>
      </c>
      <c r="D1200" s="234">
        <v>0</v>
      </c>
      <c r="E1200" s="235"/>
    </row>
    <row r="1201" s="239" customFormat="1" customHeight="1" spans="1:5">
      <c r="A1201" s="233">
        <v>2210302</v>
      </c>
      <c r="B1201" s="233" t="s">
        <v>1086</v>
      </c>
      <c r="C1201" s="234">
        <v>1</v>
      </c>
      <c r="D1201" s="234">
        <v>1</v>
      </c>
      <c r="E1201" s="235"/>
    </row>
    <row r="1202" s="239" customFormat="1" customHeight="1" spans="1:5">
      <c r="A1202" s="233">
        <v>2210399</v>
      </c>
      <c r="B1202" s="233" t="s">
        <v>1087</v>
      </c>
      <c r="C1202" s="234">
        <v>0</v>
      </c>
      <c r="D1202" s="234">
        <v>0</v>
      </c>
      <c r="E1202" s="235"/>
    </row>
    <row r="1203" s="239" customFormat="1" customHeight="1" spans="1:5">
      <c r="A1203" s="233">
        <v>222</v>
      </c>
      <c r="B1203" s="233" t="s">
        <v>1088</v>
      </c>
      <c r="C1203" s="234">
        <f>SUM(C1204,C1222,C1228,C1234)</f>
        <v>2269</v>
      </c>
      <c r="D1203" s="234">
        <f>SUM(D1204,D1222,D1228,D1234)</f>
        <v>2126</v>
      </c>
      <c r="E1203" s="235"/>
    </row>
    <row r="1204" s="239" customFormat="1" customHeight="1" spans="1:5">
      <c r="A1204" s="233">
        <v>22201</v>
      </c>
      <c r="B1204" s="233" t="s">
        <v>1089</v>
      </c>
      <c r="C1204" s="234">
        <f>SUM(C1205:C1221)</f>
        <v>2134</v>
      </c>
      <c r="D1204" s="234">
        <f>SUM(D1205:D1221)</f>
        <v>1991</v>
      </c>
      <c r="E1204" s="235"/>
    </row>
    <row r="1205" s="238" customFormat="1" customHeight="1" spans="1:5">
      <c r="A1205" s="233">
        <v>2220101</v>
      </c>
      <c r="B1205" s="233" t="s">
        <v>169</v>
      </c>
      <c r="C1205" s="234">
        <v>0</v>
      </c>
      <c r="D1205" s="234">
        <v>0</v>
      </c>
      <c r="E1205" s="235"/>
    </row>
    <row r="1206" s="239" customFormat="1" customHeight="1" spans="1:5">
      <c r="A1206" s="233">
        <v>2220102</v>
      </c>
      <c r="B1206" s="233" t="s">
        <v>170</v>
      </c>
      <c r="C1206" s="234">
        <v>0</v>
      </c>
      <c r="D1206" s="234">
        <v>0</v>
      </c>
      <c r="E1206" s="235"/>
    </row>
    <row r="1207" s="239" customFormat="1" customHeight="1" spans="1:5">
      <c r="A1207" s="233">
        <v>2220103</v>
      </c>
      <c r="B1207" s="233" t="s">
        <v>171</v>
      </c>
      <c r="C1207" s="234">
        <v>0</v>
      </c>
      <c r="D1207" s="234">
        <v>0</v>
      </c>
      <c r="E1207" s="235"/>
    </row>
    <row r="1208" s="239" customFormat="1" customHeight="1" spans="1:5">
      <c r="A1208" s="233">
        <v>2220104</v>
      </c>
      <c r="B1208" s="233" t="s">
        <v>1090</v>
      </c>
      <c r="C1208" s="234">
        <v>0</v>
      </c>
      <c r="D1208" s="234">
        <v>0</v>
      </c>
      <c r="E1208" s="235"/>
    </row>
    <row r="1209" s="239" customFormat="1" customHeight="1" spans="1:5">
      <c r="A1209" s="233">
        <v>2220105</v>
      </c>
      <c r="B1209" s="233" t="s">
        <v>1091</v>
      </c>
      <c r="C1209" s="234">
        <v>0</v>
      </c>
      <c r="D1209" s="234">
        <v>0</v>
      </c>
      <c r="E1209" s="235"/>
    </row>
    <row r="1210" s="239" customFormat="1" customHeight="1" spans="1:5">
      <c r="A1210" s="233">
        <v>2220106</v>
      </c>
      <c r="B1210" s="233" t="s">
        <v>1092</v>
      </c>
      <c r="C1210" s="234">
        <v>0</v>
      </c>
      <c r="D1210" s="234">
        <v>0</v>
      </c>
      <c r="E1210" s="235"/>
    </row>
    <row r="1211" s="238" customFormat="1" customHeight="1" spans="1:5">
      <c r="A1211" s="233">
        <v>2220107</v>
      </c>
      <c r="B1211" s="233" t="s">
        <v>1093</v>
      </c>
      <c r="C1211" s="234">
        <v>0</v>
      </c>
      <c r="D1211" s="234">
        <v>0</v>
      </c>
      <c r="E1211" s="235"/>
    </row>
    <row r="1212" s="239" customFormat="1" customHeight="1" spans="1:5">
      <c r="A1212" s="233">
        <v>2220112</v>
      </c>
      <c r="B1212" s="233" t="s">
        <v>1094</v>
      </c>
      <c r="C1212" s="234">
        <v>0</v>
      </c>
      <c r="D1212" s="234">
        <v>0</v>
      </c>
      <c r="E1212" s="235"/>
    </row>
    <row r="1213" s="239" customFormat="1" customHeight="1" spans="1:5">
      <c r="A1213" s="233">
        <v>2220113</v>
      </c>
      <c r="B1213" s="233" t="s">
        <v>1095</v>
      </c>
      <c r="C1213" s="234">
        <v>0</v>
      </c>
      <c r="D1213" s="234">
        <v>0</v>
      </c>
      <c r="E1213" s="235"/>
    </row>
    <row r="1214" s="239" customFormat="1" customHeight="1" spans="1:5">
      <c r="A1214" s="233">
        <v>2220114</v>
      </c>
      <c r="B1214" s="233" t="s">
        <v>1096</v>
      </c>
      <c r="C1214" s="234">
        <v>0</v>
      </c>
      <c r="D1214" s="234">
        <v>0</v>
      </c>
      <c r="E1214" s="235"/>
    </row>
    <row r="1215" s="239" customFormat="1" customHeight="1" spans="1:5">
      <c r="A1215" s="233">
        <v>2220115</v>
      </c>
      <c r="B1215" s="233" t="s">
        <v>1097</v>
      </c>
      <c r="C1215" s="234">
        <v>349</v>
      </c>
      <c r="D1215" s="234">
        <v>349</v>
      </c>
      <c r="E1215" s="235"/>
    </row>
    <row r="1216" s="239" customFormat="1" customHeight="1" spans="1:5">
      <c r="A1216" s="233">
        <v>2220118</v>
      </c>
      <c r="B1216" s="233" t="s">
        <v>1098</v>
      </c>
      <c r="C1216" s="234">
        <v>0</v>
      </c>
      <c r="D1216" s="234">
        <v>0</v>
      </c>
      <c r="E1216" s="235"/>
    </row>
    <row r="1217" s="239" customFormat="1" customHeight="1" spans="1:5">
      <c r="A1217" s="233">
        <v>2220119</v>
      </c>
      <c r="B1217" s="233" t="s">
        <v>1099</v>
      </c>
      <c r="C1217" s="234">
        <v>0</v>
      </c>
      <c r="D1217" s="234">
        <v>0</v>
      </c>
      <c r="E1217" s="235"/>
    </row>
    <row r="1218" s="239" customFormat="1" customHeight="1" spans="1:5">
      <c r="A1218" s="233">
        <v>2220120</v>
      </c>
      <c r="B1218" s="233" t="s">
        <v>1100</v>
      </c>
      <c r="C1218" s="234">
        <v>0</v>
      </c>
      <c r="D1218" s="234">
        <v>0</v>
      </c>
      <c r="E1218" s="235"/>
    </row>
    <row r="1219" s="238" customFormat="1" customHeight="1" spans="1:5">
      <c r="A1219" s="233">
        <v>2220121</v>
      </c>
      <c r="B1219" s="233" t="s">
        <v>1101</v>
      </c>
      <c r="C1219" s="234">
        <v>0</v>
      </c>
      <c r="D1219" s="234">
        <v>0</v>
      </c>
      <c r="E1219" s="235"/>
    </row>
    <row r="1220" s="239" customFormat="1" customHeight="1" spans="1:5">
      <c r="A1220" s="233">
        <v>2220150</v>
      </c>
      <c r="B1220" s="233" t="s">
        <v>178</v>
      </c>
      <c r="C1220" s="234">
        <v>0</v>
      </c>
      <c r="D1220" s="234">
        <v>0</v>
      </c>
      <c r="E1220" s="235"/>
    </row>
    <row r="1221" s="239" customFormat="1" customHeight="1" spans="1:5">
      <c r="A1221" s="233">
        <v>2220199</v>
      </c>
      <c r="B1221" s="233" t="s">
        <v>1102</v>
      </c>
      <c r="C1221" s="234">
        <f>1948-163</f>
        <v>1785</v>
      </c>
      <c r="D1221" s="234">
        <f>1948-163-143</f>
        <v>1642</v>
      </c>
      <c r="E1221" s="235"/>
    </row>
    <row r="1222" s="239" customFormat="1" customHeight="1" spans="1:5">
      <c r="A1222" s="233">
        <v>22203</v>
      </c>
      <c r="B1222" s="233" t="s">
        <v>1103</v>
      </c>
      <c r="C1222" s="234">
        <f>SUM(C1223:C1227)</f>
        <v>0</v>
      </c>
      <c r="D1222" s="234">
        <f>SUM(D1223:D1227)</f>
        <v>0</v>
      </c>
      <c r="E1222" s="235"/>
    </row>
    <row r="1223" s="239" customFormat="1" customHeight="1" spans="1:5">
      <c r="A1223" s="233">
        <v>2220301</v>
      </c>
      <c r="B1223" s="233" t="s">
        <v>1104</v>
      </c>
      <c r="C1223" s="234">
        <v>0</v>
      </c>
      <c r="D1223" s="234">
        <v>0</v>
      </c>
      <c r="E1223" s="235"/>
    </row>
    <row r="1224" s="239" customFormat="1" customHeight="1" spans="1:5">
      <c r="A1224" s="233">
        <v>2220303</v>
      </c>
      <c r="B1224" s="233" t="s">
        <v>1105</v>
      </c>
      <c r="C1224" s="234">
        <v>0</v>
      </c>
      <c r="D1224" s="234">
        <v>0</v>
      </c>
      <c r="E1224" s="235"/>
    </row>
    <row r="1225" s="239" customFormat="1" customHeight="1" spans="1:5">
      <c r="A1225" s="233">
        <v>2220304</v>
      </c>
      <c r="B1225" s="233" t="s">
        <v>1106</v>
      </c>
      <c r="C1225" s="234">
        <v>0</v>
      </c>
      <c r="D1225" s="234">
        <v>0</v>
      </c>
      <c r="E1225" s="235"/>
    </row>
    <row r="1226" s="239" customFormat="1" customHeight="1" spans="1:5">
      <c r="A1226" s="233">
        <v>2220305</v>
      </c>
      <c r="B1226" s="233" t="s">
        <v>1107</v>
      </c>
      <c r="C1226" s="234">
        <v>0</v>
      </c>
      <c r="D1226" s="234">
        <v>0</v>
      </c>
      <c r="E1226" s="235"/>
    </row>
    <row r="1227" s="239" customFormat="1" customHeight="1" spans="1:5">
      <c r="A1227" s="233">
        <v>2220399</v>
      </c>
      <c r="B1227" s="233" t="s">
        <v>1108</v>
      </c>
      <c r="C1227" s="234">
        <v>0</v>
      </c>
      <c r="D1227" s="234">
        <v>0</v>
      </c>
      <c r="E1227" s="235"/>
    </row>
    <row r="1228" s="239" customFormat="1" customHeight="1" spans="1:5">
      <c r="A1228" s="233">
        <v>22204</v>
      </c>
      <c r="B1228" s="233" t="s">
        <v>1109</v>
      </c>
      <c r="C1228" s="234">
        <f>SUM(C1229:C1233)</f>
        <v>0</v>
      </c>
      <c r="D1228" s="234">
        <f>SUM(D1229:D1233)</f>
        <v>0</v>
      </c>
      <c r="E1228" s="235"/>
    </row>
    <row r="1229" s="239" customFormat="1" customHeight="1" spans="1:5">
      <c r="A1229" s="233">
        <v>2220401</v>
      </c>
      <c r="B1229" s="233" t="s">
        <v>1110</v>
      </c>
      <c r="C1229" s="234">
        <v>0</v>
      </c>
      <c r="D1229" s="234">
        <v>0</v>
      </c>
      <c r="E1229" s="235"/>
    </row>
    <row r="1230" s="239" customFormat="1" customHeight="1" spans="1:5">
      <c r="A1230" s="233">
        <v>2220402</v>
      </c>
      <c r="B1230" s="233" t="s">
        <v>1111</v>
      </c>
      <c r="C1230" s="234">
        <v>0</v>
      </c>
      <c r="D1230" s="234">
        <v>0</v>
      </c>
      <c r="E1230" s="235"/>
    </row>
    <row r="1231" s="239" customFormat="1" customHeight="1" spans="1:5">
      <c r="A1231" s="233">
        <v>2220403</v>
      </c>
      <c r="B1231" s="233" t="s">
        <v>1112</v>
      </c>
      <c r="C1231" s="234">
        <v>0</v>
      </c>
      <c r="D1231" s="234">
        <v>0</v>
      </c>
      <c r="E1231" s="235"/>
    </row>
    <row r="1232" s="238" customFormat="1" customHeight="1" spans="1:5">
      <c r="A1232" s="233">
        <v>2220404</v>
      </c>
      <c r="B1232" s="233" t="s">
        <v>1113</v>
      </c>
      <c r="C1232" s="234">
        <v>0</v>
      </c>
      <c r="D1232" s="234">
        <v>0</v>
      </c>
      <c r="E1232" s="235"/>
    </row>
    <row r="1233" s="239" customFormat="1" customHeight="1" spans="1:5">
      <c r="A1233" s="233">
        <v>2220499</v>
      </c>
      <c r="B1233" s="233" t="s">
        <v>1114</v>
      </c>
      <c r="C1233" s="234">
        <v>0</v>
      </c>
      <c r="D1233" s="234">
        <v>0</v>
      </c>
      <c r="E1233" s="235"/>
    </row>
    <row r="1234" s="239" customFormat="1" customHeight="1" spans="1:5">
      <c r="A1234" s="233">
        <v>22205</v>
      </c>
      <c r="B1234" s="233" t="s">
        <v>1115</v>
      </c>
      <c r="C1234" s="234">
        <f>SUM(C1235:C1246)</f>
        <v>135</v>
      </c>
      <c r="D1234" s="234">
        <f>SUM(D1235:D1246)</f>
        <v>135</v>
      </c>
      <c r="E1234" s="235"/>
    </row>
    <row r="1235" s="239" customFormat="1" customHeight="1" spans="1:5">
      <c r="A1235" s="233">
        <v>2220501</v>
      </c>
      <c r="B1235" s="233" t="s">
        <v>1116</v>
      </c>
      <c r="C1235" s="234">
        <v>0</v>
      </c>
      <c r="D1235" s="234">
        <v>0</v>
      </c>
      <c r="E1235" s="235"/>
    </row>
    <row r="1236" s="238" customFormat="1" customHeight="1" spans="1:5">
      <c r="A1236" s="233">
        <v>2220502</v>
      </c>
      <c r="B1236" s="233" t="s">
        <v>1117</v>
      </c>
      <c r="C1236" s="234">
        <v>0</v>
      </c>
      <c r="D1236" s="234">
        <v>0</v>
      </c>
      <c r="E1236" s="235"/>
    </row>
    <row r="1237" s="239" customFormat="1" customHeight="1" spans="1:5">
      <c r="A1237" s="233">
        <v>2220503</v>
      </c>
      <c r="B1237" s="233" t="s">
        <v>1118</v>
      </c>
      <c r="C1237" s="234">
        <v>135</v>
      </c>
      <c r="D1237" s="234">
        <v>135</v>
      </c>
      <c r="E1237" s="235"/>
    </row>
    <row r="1238" s="239" customFormat="1" customHeight="1" spans="1:5">
      <c r="A1238" s="233">
        <v>2220504</v>
      </c>
      <c r="B1238" s="233" t="s">
        <v>1119</v>
      </c>
      <c r="C1238" s="234">
        <v>0</v>
      </c>
      <c r="D1238" s="234">
        <v>0</v>
      </c>
      <c r="E1238" s="235"/>
    </row>
    <row r="1239" s="239" customFormat="1" customHeight="1" spans="1:5">
      <c r="A1239" s="233">
        <v>2220505</v>
      </c>
      <c r="B1239" s="233" t="s">
        <v>1120</v>
      </c>
      <c r="C1239" s="234">
        <v>0</v>
      </c>
      <c r="D1239" s="234">
        <v>0</v>
      </c>
      <c r="E1239" s="235"/>
    </row>
    <row r="1240" s="238" customFormat="1" customHeight="1" spans="1:5">
      <c r="A1240" s="233">
        <v>2220506</v>
      </c>
      <c r="B1240" s="233" t="s">
        <v>1121</v>
      </c>
      <c r="C1240" s="234">
        <v>0</v>
      </c>
      <c r="D1240" s="234">
        <v>0</v>
      </c>
      <c r="E1240" s="235"/>
    </row>
    <row r="1241" s="239" customFormat="1" customHeight="1" spans="1:5">
      <c r="A1241" s="233">
        <v>2220507</v>
      </c>
      <c r="B1241" s="233" t="s">
        <v>1122</v>
      </c>
      <c r="C1241" s="234">
        <v>0</v>
      </c>
      <c r="D1241" s="234">
        <v>0</v>
      </c>
      <c r="E1241" s="235"/>
    </row>
    <row r="1242" s="239" customFormat="1" customHeight="1" spans="1:5">
      <c r="A1242" s="233">
        <v>2220508</v>
      </c>
      <c r="B1242" s="233" t="s">
        <v>1123</v>
      </c>
      <c r="C1242" s="234">
        <v>0</v>
      </c>
      <c r="D1242" s="234">
        <v>0</v>
      </c>
      <c r="E1242" s="235"/>
    </row>
    <row r="1243" s="239" customFormat="1" customHeight="1" spans="1:5">
      <c r="A1243" s="233">
        <v>2220509</v>
      </c>
      <c r="B1243" s="233" t="s">
        <v>1124</v>
      </c>
      <c r="C1243" s="234">
        <v>0</v>
      </c>
      <c r="D1243" s="234">
        <v>0</v>
      </c>
      <c r="E1243" s="235"/>
    </row>
    <row r="1244" s="238" customFormat="1" customHeight="1" spans="1:5">
      <c r="A1244" s="233">
        <v>2220510</v>
      </c>
      <c r="B1244" s="233" t="s">
        <v>1125</v>
      </c>
      <c r="C1244" s="234">
        <v>0</v>
      </c>
      <c r="D1244" s="234">
        <v>0</v>
      </c>
      <c r="E1244" s="235"/>
    </row>
    <row r="1245" s="238" customFormat="1" customHeight="1" spans="1:5">
      <c r="A1245" s="233">
        <v>2220511</v>
      </c>
      <c r="B1245" s="233" t="s">
        <v>1126</v>
      </c>
      <c r="C1245" s="234">
        <v>0</v>
      </c>
      <c r="D1245" s="234">
        <v>0</v>
      </c>
      <c r="E1245" s="235"/>
    </row>
    <row r="1246" s="239" customFormat="1" customHeight="1" spans="1:5">
      <c r="A1246" s="233">
        <v>2220599</v>
      </c>
      <c r="B1246" s="233" t="s">
        <v>1127</v>
      </c>
      <c r="C1246" s="234">
        <v>0</v>
      </c>
      <c r="D1246" s="234">
        <v>0</v>
      </c>
      <c r="E1246" s="235"/>
    </row>
    <row r="1247" s="239" customFormat="1" customHeight="1" spans="1:5">
      <c r="A1247" s="233">
        <v>224</v>
      </c>
      <c r="B1247" s="233" t="s">
        <v>1128</v>
      </c>
      <c r="C1247" s="234">
        <f>SUM(C1248,C1259,C1266,C1274,C1287,C1291,C1295)</f>
        <v>2495</v>
      </c>
      <c r="D1247" s="234">
        <f>SUM(D1248,D1259,D1266,D1274,D1287,D1291,D1295)</f>
        <v>2161</v>
      </c>
      <c r="E1247" s="235"/>
    </row>
    <row r="1248" s="238" customFormat="1" customHeight="1" spans="1:5">
      <c r="A1248" s="233">
        <v>22401</v>
      </c>
      <c r="B1248" s="233" t="s">
        <v>1129</v>
      </c>
      <c r="C1248" s="234">
        <f>SUM(C1249:C1258)</f>
        <v>545</v>
      </c>
      <c r="D1248" s="234">
        <f>SUM(D1249:D1258)</f>
        <v>545</v>
      </c>
      <c r="E1248" s="235"/>
    </row>
    <row r="1249" s="239" customFormat="1" customHeight="1" spans="1:5">
      <c r="A1249" s="233">
        <v>2240101</v>
      </c>
      <c r="B1249" s="233" t="s">
        <v>169</v>
      </c>
      <c r="C1249" s="234">
        <v>325</v>
      </c>
      <c r="D1249" s="234">
        <v>325</v>
      </c>
      <c r="E1249" s="235"/>
    </row>
    <row r="1250" s="239" customFormat="1" customHeight="1" spans="1:5">
      <c r="A1250" s="233">
        <v>2240102</v>
      </c>
      <c r="B1250" s="233" t="s">
        <v>170</v>
      </c>
      <c r="C1250" s="234">
        <v>72</v>
      </c>
      <c r="D1250" s="234">
        <v>72</v>
      </c>
      <c r="E1250" s="235"/>
    </row>
    <row r="1251" s="239" customFormat="1" customHeight="1" spans="1:5">
      <c r="A1251" s="233">
        <v>2240103</v>
      </c>
      <c r="B1251" s="233" t="s">
        <v>171</v>
      </c>
      <c r="C1251" s="234">
        <v>0</v>
      </c>
      <c r="D1251" s="234">
        <v>0</v>
      </c>
      <c r="E1251" s="235"/>
    </row>
    <row r="1252" s="239" customFormat="1" customHeight="1" spans="1:5">
      <c r="A1252" s="233">
        <v>2240104</v>
      </c>
      <c r="B1252" s="233" t="s">
        <v>1130</v>
      </c>
      <c r="C1252" s="234">
        <v>0</v>
      </c>
      <c r="D1252" s="234">
        <v>0</v>
      </c>
      <c r="E1252" s="235"/>
    </row>
    <row r="1253" s="239" customFormat="1" customHeight="1" spans="1:5">
      <c r="A1253" s="233">
        <v>2240105</v>
      </c>
      <c r="B1253" s="233" t="s">
        <v>1131</v>
      </c>
      <c r="C1253" s="234">
        <v>0</v>
      </c>
      <c r="D1253" s="234">
        <v>0</v>
      </c>
      <c r="E1253" s="235"/>
    </row>
    <row r="1254" s="238" customFormat="1" customHeight="1" spans="1:5">
      <c r="A1254" s="233">
        <v>2240106</v>
      </c>
      <c r="B1254" s="233" t="s">
        <v>1132</v>
      </c>
      <c r="C1254" s="234">
        <v>31</v>
      </c>
      <c r="D1254" s="234">
        <v>31</v>
      </c>
      <c r="E1254" s="235"/>
    </row>
    <row r="1255" s="239" customFormat="1" customHeight="1" spans="1:5">
      <c r="A1255" s="233">
        <v>2240108</v>
      </c>
      <c r="B1255" s="233" t="s">
        <v>1133</v>
      </c>
      <c r="C1255" s="234">
        <v>0</v>
      </c>
      <c r="D1255" s="234">
        <v>0</v>
      </c>
      <c r="E1255" s="237"/>
    </row>
    <row r="1256" s="239" customFormat="1" customHeight="1" spans="1:5">
      <c r="A1256" s="233">
        <v>2240109</v>
      </c>
      <c r="B1256" s="233" t="s">
        <v>1134</v>
      </c>
      <c r="C1256" s="234">
        <v>16</v>
      </c>
      <c r="D1256" s="234">
        <v>16</v>
      </c>
      <c r="E1256" s="237"/>
    </row>
    <row r="1257" s="239" customFormat="1" customHeight="1" spans="1:5">
      <c r="A1257" s="233">
        <v>2240150</v>
      </c>
      <c r="B1257" s="233" t="s">
        <v>178</v>
      </c>
      <c r="C1257" s="234">
        <v>0</v>
      </c>
      <c r="D1257" s="234">
        <v>0</v>
      </c>
      <c r="E1257" s="237"/>
    </row>
    <row r="1258" s="238" customFormat="1" customHeight="1" spans="1:5">
      <c r="A1258" s="233">
        <v>2240199</v>
      </c>
      <c r="B1258" s="233" t="s">
        <v>1135</v>
      </c>
      <c r="C1258" s="234">
        <f>128-27</f>
        <v>101</v>
      </c>
      <c r="D1258" s="234">
        <f>128-27</f>
        <v>101</v>
      </c>
      <c r="E1258" s="233"/>
    </row>
    <row r="1259" s="238" customFormat="1" customHeight="1" spans="1:5">
      <c r="A1259" s="233">
        <v>22402</v>
      </c>
      <c r="B1259" s="233" t="s">
        <v>1136</v>
      </c>
      <c r="C1259" s="234">
        <f>SUM(C1260:C1265)</f>
        <v>1520</v>
      </c>
      <c r="D1259" s="234">
        <f>SUM(D1260:D1265)</f>
        <v>1186</v>
      </c>
      <c r="E1259" s="233"/>
    </row>
    <row r="1260" s="238" customFormat="1" customHeight="1" spans="1:5">
      <c r="A1260" s="233">
        <v>2240201</v>
      </c>
      <c r="B1260" s="233" t="s">
        <v>169</v>
      </c>
      <c r="C1260" s="234">
        <v>0</v>
      </c>
      <c r="D1260" s="234">
        <v>0</v>
      </c>
      <c r="E1260" s="233"/>
    </row>
    <row r="1261" s="238" customFormat="1" customHeight="1" spans="1:5">
      <c r="A1261" s="233">
        <v>2240202</v>
      </c>
      <c r="B1261" s="233" t="s">
        <v>170</v>
      </c>
      <c r="C1261" s="234">
        <v>17</v>
      </c>
      <c r="D1261" s="234">
        <v>17</v>
      </c>
      <c r="E1261" s="233"/>
    </row>
    <row r="1262" s="238" customFormat="1" customHeight="1" spans="1:5">
      <c r="A1262" s="233">
        <v>2240203</v>
      </c>
      <c r="B1262" s="233" t="s">
        <v>171</v>
      </c>
      <c r="C1262" s="234">
        <v>0</v>
      </c>
      <c r="D1262" s="234">
        <v>0</v>
      </c>
      <c r="E1262" s="233"/>
    </row>
    <row r="1263" s="238" customFormat="1" customHeight="1" spans="1:5">
      <c r="A1263" s="233">
        <v>2240204</v>
      </c>
      <c r="B1263" s="233" t="s">
        <v>1137</v>
      </c>
      <c r="C1263" s="234">
        <v>9</v>
      </c>
      <c r="D1263" s="234">
        <v>9</v>
      </c>
      <c r="E1263" s="233"/>
    </row>
    <row r="1264" s="238" customFormat="1" customHeight="1" spans="1:5">
      <c r="A1264" s="233">
        <v>2240250</v>
      </c>
      <c r="B1264" s="233" t="s">
        <v>178</v>
      </c>
      <c r="C1264" s="234">
        <v>0</v>
      </c>
      <c r="D1264" s="234">
        <v>0</v>
      </c>
      <c r="E1264" s="233"/>
    </row>
    <row r="1265" s="238" customFormat="1" customHeight="1" spans="1:5">
      <c r="A1265" s="233">
        <v>2240299</v>
      </c>
      <c r="B1265" s="233" t="s">
        <v>1138</v>
      </c>
      <c r="C1265" s="234">
        <v>1494</v>
      </c>
      <c r="D1265" s="234">
        <f>1494-334</f>
        <v>1160</v>
      </c>
      <c r="E1265" s="233"/>
    </row>
    <row r="1266" s="238" customFormat="1" customHeight="1" spans="1:5">
      <c r="A1266" s="233">
        <v>22404</v>
      </c>
      <c r="B1266" s="233" t="s">
        <v>1139</v>
      </c>
      <c r="C1266" s="234">
        <f>SUM(C1267:C1273)</f>
        <v>0</v>
      </c>
      <c r="D1266" s="234">
        <f>SUM(D1267:D1273)</f>
        <v>0</v>
      </c>
      <c r="E1266" s="233"/>
    </row>
    <row r="1267" s="238" customFormat="1" customHeight="1" spans="1:5">
      <c r="A1267" s="233">
        <v>2240401</v>
      </c>
      <c r="B1267" s="233" t="s">
        <v>169</v>
      </c>
      <c r="C1267" s="234">
        <v>0</v>
      </c>
      <c r="D1267" s="234">
        <v>0</v>
      </c>
      <c r="E1267" s="233"/>
    </row>
    <row r="1268" s="238" customFormat="1" customHeight="1" spans="1:5">
      <c r="A1268" s="233">
        <v>2240402</v>
      </c>
      <c r="B1268" s="233" t="s">
        <v>170</v>
      </c>
      <c r="C1268" s="234">
        <v>0</v>
      </c>
      <c r="D1268" s="234">
        <v>0</v>
      </c>
      <c r="E1268" s="233"/>
    </row>
    <row r="1269" s="238" customFormat="1" customHeight="1" spans="1:5">
      <c r="A1269" s="233">
        <v>2240403</v>
      </c>
      <c r="B1269" s="233" t="s">
        <v>171</v>
      </c>
      <c r="C1269" s="234">
        <v>0</v>
      </c>
      <c r="D1269" s="234">
        <v>0</v>
      </c>
      <c r="E1269" s="233"/>
    </row>
    <row r="1270" s="238" customFormat="1" customHeight="1" spans="1:5">
      <c r="A1270" s="233">
        <v>2240404</v>
      </c>
      <c r="B1270" s="233" t="s">
        <v>1140</v>
      </c>
      <c r="C1270" s="234">
        <v>0</v>
      </c>
      <c r="D1270" s="234">
        <v>0</v>
      </c>
      <c r="E1270" s="233"/>
    </row>
    <row r="1271" s="238" customFormat="1" customHeight="1" spans="1:5">
      <c r="A1271" s="233">
        <v>2240405</v>
      </c>
      <c r="B1271" s="233" t="s">
        <v>1141</v>
      </c>
      <c r="C1271" s="234">
        <v>0</v>
      </c>
      <c r="D1271" s="234">
        <v>0</v>
      </c>
      <c r="E1271" s="233"/>
    </row>
    <row r="1272" s="238" customFormat="1" customHeight="1" spans="1:5">
      <c r="A1272" s="233">
        <v>2240450</v>
      </c>
      <c r="B1272" s="233" t="s">
        <v>178</v>
      </c>
      <c r="C1272" s="234">
        <v>0</v>
      </c>
      <c r="D1272" s="234">
        <v>0</v>
      </c>
      <c r="E1272" s="233"/>
    </row>
    <row r="1273" s="238" customFormat="1" customHeight="1" spans="1:5">
      <c r="A1273" s="233">
        <v>2240499</v>
      </c>
      <c r="B1273" s="233" t="s">
        <v>1142</v>
      </c>
      <c r="C1273" s="234">
        <v>0</v>
      </c>
      <c r="D1273" s="234">
        <v>0</v>
      </c>
      <c r="E1273" s="233"/>
    </row>
    <row r="1274" s="238" customFormat="1" customHeight="1" spans="1:5">
      <c r="A1274" s="233">
        <v>22405</v>
      </c>
      <c r="B1274" s="233" t="s">
        <v>1143</v>
      </c>
      <c r="C1274" s="234">
        <f>SUM(C1275:C1286)</f>
        <v>15</v>
      </c>
      <c r="D1274" s="234">
        <f>SUM(D1275:D1286)</f>
        <v>15</v>
      </c>
      <c r="E1274" s="233"/>
    </row>
    <row r="1275" s="238" customFormat="1" customHeight="1" spans="1:5">
      <c r="A1275" s="233">
        <v>2240501</v>
      </c>
      <c r="B1275" s="233" t="s">
        <v>169</v>
      </c>
      <c r="C1275" s="234">
        <v>0</v>
      </c>
      <c r="D1275" s="234">
        <v>0</v>
      </c>
      <c r="E1275" s="233"/>
    </row>
    <row r="1276" s="238" customFormat="1" customHeight="1" spans="1:5">
      <c r="A1276" s="233">
        <v>2240502</v>
      </c>
      <c r="B1276" s="233" t="s">
        <v>170</v>
      </c>
      <c r="C1276" s="234">
        <v>0</v>
      </c>
      <c r="D1276" s="234">
        <v>0</v>
      </c>
      <c r="E1276" s="233"/>
    </row>
    <row r="1277" s="238" customFormat="1" customHeight="1" spans="1:5">
      <c r="A1277" s="233">
        <v>2240503</v>
      </c>
      <c r="B1277" s="233" t="s">
        <v>171</v>
      </c>
      <c r="C1277" s="234">
        <v>0</v>
      </c>
      <c r="D1277" s="234">
        <v>0</v>
      </c>
      <c r="E1277" s="233"/>
    </row>
    <row r="1278" s="238" customFormat="1" customHeight="1" spans="1:5">
      <c r="A1278" s="233">
        <v>2240504</v>
      </c>
      <c r="B1278" s="233" t="s">
        <v>1144</v>
      </c>
      <c r="C1278" s="234">
        <v>15</v>
      </c>
      <c r="D1278" s="234">
        <v>15</v>
      </c>
      <c r="E1278" s="233"/>
    </row>
    <row r="1279" s="238" customFormat="1" customHeight="1" spans="1:5">
      <c r="A1279" s="233">
        <v>2240505</v>
      </c>
      <c r="B1279" s="233" t="s">
        <v>1145</v>
      </c>
      <c r="C1279" s="234">
        <v>0</v>
      </c>
      <c r="D1279" s="234">
        <v>0</v>
      </c>
      <c r="E1279" s="233"/>
    </row>
    <row r="1280" s="238" customFormat="1" customHeight="1" spans="1:5">
      <c r="A1280" s="233">
        <v>2240506</v>
      </c>
      <c r="B1280" s="233" t="s">
        <v>1146</v>
      </c>
      <c r="C1280" s="234">
        <v>0</v>
      </c>
      <c r="D1280" s="234">
        <v>0</v>
      </c>
      <c r="E1280" s="233"/>
    </row>
    <row r="1281" s="238" customFormat="1" customHeight="1" spans="1:5">
      <c r="A1281" s="233">
        <v>2240507</v>
      </c>
      <c r="B1281" s="233" t="s">
        <v>1147</v>
      </c>
      <c r="C1281" s="234">
        <v>0</v>
      </c>
      <c r="D1281" s="234">
        <v>0</v>
      </c>
      <c r="E1281" s="233"/>
    </row>
    <row r="1282" s="238" customFormat="1" customHeight="1" spans="1:5">
      <c r="A1282" s="233">
        <v>2240508</v>
      </c>
      <c r="B1282" s="233" t="s">
        <v>1148</v>
      </c>
      <c r="C1282" s="234">
        <v>0</v>
      </c>
      <c r="D1282" s="234">
        <v>0</v>
      </c>
      <c r="E1282" s="233"/>
    </row>
    <row r="1283" s="238" customFormat="1" customHeight="1" spans="1:5">
      <c r="A1283" s="233">
        <v>2240509</v>
      </c>
      <c r="B1283" s="233" t="s">
        <v>1149</v>
      </c>
      <c r="C1283" s="234">
        <v>0</v>
      </c>
      <c r="D1283" s="234">
        <v>0</v>
      </c>
      <c r="E1283" s="233"/>
    </row>
    <row r="1284" s="238" customFormat="1" customHeight="1" spans="1:5">
      <c r="A1284" s="233">
        <v>2240510</v>
      </c>
      <c r="B1284" s="233" t="s">
        <v>1150</v>
      </c>
      <c r="C1284" s="234">
        <v>0</v>
      </c>
      <c r="D1284" s="234">
        <v>0</v>
      </c>
      <c r="E1284" s="233"/>
    </row>
    <row r="1285" s="238" customFormat="1" customHeight="1" spans="1:5">
      <c r="A1285" s="233">
        <v>2240550</v>
      </c>
      <c r="B1285" s="233" t="s">
        <v>1151</v>
      </c>
      <c r="C1285" s="234">
        <v>0</v>
      </c>
      <c r="D1285" s="234">
        <v>0</v>
      </c>
      <c r="E1285" s="233"/>
    </row>
    <row r="1286" s="238" customFormat="1" customHeight="1" spans="1:5">
      <c r="A1286" s="233">
        <v>2240599</v>
      </c>
      <c r="B1286" s="233" t="s">
        <v>1152</v>
      </c>
      <c r="C1286" s="234">
        <v>0</v>
      </c>
      <c r="D1286" s="234">
        <v>0</v>
      </c>
      <c r="E1286" s="233"/>
    </row>
    <row r="1287" s="238" customFormat="1" customHeight="1" spans="1:5">
      <c r="A1287" s="233">
        <v>22406</v>
      </c>
      <c r="B1287" s="233" t="s">
        <v>1153</v>
      </c>
      <c r="C1287" s="234">
        <f>SUM(C1288:C1290)</f>
        <v>5</v>
      </c>
      <c r="D1287" s="234">
        <f>SUM(D1288:D1290)</f>
        <v>5</v>
      </c>
      <c r="E1287" s="233"/>
    </row>
    <row r="1288" s="238" customFormat="1" customHeight="1" spans="1:5">
      <c r="A1288" s="233">
        <v>2240601</v>
      </c>
      <c r="B1288" s="233" t="s">
        <v>1154</v>
      </c>
      <c r="C1288" s="234">
        <v>5</v>
      </c>
      <c r="D1288" s="234">
        <v>5</v>
      </c>
      <c r="E1288" s="233"/>
    </row>
    <row r="1289" customHeight="1" spans="1:5">
      <c r="A1289" s="233">
        <v>2240602</v>
      </c>
      <c r="B1289" s="233" t="s">
        <v>1155</v>
      </c>
      <c r="C1289" s="234">
        <v>0</v>
      </c>
      <c r="D1289" s="234">
        <v>0</v>
      </c>
      <c r="E1289" s="233"/>
    </row>
    <row r="1290" customHeight="1" spans="1:5">
      <c r="A1290" s="233">
        <v>2240699</v>
      </c>
      <c r="B1290" s="233" t="s">
        <v>1156</v>
      </c>
      <c r="C1290" s="234">
        <v>0</v>
      </c>
      <c r="D1290" s="234">
        <v>0</v>
      </c>
      <c r="E1290" s="233"/>
    </row>
    <row r="1291" customHeight="1" spans="1:5">
      <c r="A1291" s="233">
        <v>22407</v>
      </c>
      <c r="B1291" s="233" t="s">
        <v>1157</v>
      </c>
      <c r="C1291" s="234">
        <f>SUM(C1292:C1294)</f>
        <v>399</v>
      </c>
      <c r="D1291" s="234">
        <f>SUM(D1292:D1294)</f>
        <v>399</v>
      </c>
      <c r="E1291" s="233"/>
    </row>
    <row r="1292" customHeight="1" spans="1:5">
      <c r="A1292" s="233">
        <v>2240703</v>
      </c>
      <c r="B1292" s="233" t="s">
        <v>1158</v>
      </c>
      <c r="C1292" s="234">
        <v>399</v>
      </c>
      <c r="D1292" s="234">
        <v>399</v>
      </c>
      <c r="E1292" s="233"/>
    </row>
    <row r="1293" customHeight="1" spans="1:5">
      <c r="A1293" s="233">
        <v>2240704</v>
      </c>
      <c r="B1293" s="233" t="s">
        <v>1159</v>
      </c>
      <c r="C1293" s="234">
        <v>0</v>
      </c>
      <c r="D1293" s="234">
        <v>0</v>
      </c>
      <c r="E1293" s="233"/>
    </row>
    <row r="1294" customHeight="1" spans="1:5">
      <c r="A1294" s="233">
        <v>2240799</v>
      </c>
      <c r="B1294" s="233" t="s">
        <v>1160</v>
      </c>
      <c r="C1294" s="234">
        <v>0</v>
      </c>
      <c r="D1294" s="234">
        <v>0</v>
      </c>
      <c r="E1294" s="233"/>
    </row>
    <row r="1295" customHeight="1" spans="1:5">
      <c r="A1295" s="233">
        <v>22499</v>
      </c>
      <c r="B1295" s="233" t="s">
        <v>1161</v>
      </c>
      <c r="C1295" s="234">
        <f>C1296</f>
        <v>11</v>
      </c>
      <c r="D1295" s="234">
        <f>D1296</f>
        <v>11</v>
      </c>
      <c r="E1295" s="233"/>
    </row>
    <row r="1296" customHeight="1" spans="1:5">
      <c r="A1296" s="233">
        <v>2249999</v>
      </c>
      <c r="B1296" s="233" t="s">
        <v>1162</v>
      </c>
      <c r="C1296" s="234">
        <v>11</v>
      </c>
      <c r="D1296" s="234">
        <v>11</v>
      </c>
      <c r="E1296" s="233"/>
    </row>
    <row r="1297" customHeight="1" spans="1:5">
      <c r="A1297" s="233">
        <v>227</v>
      </c>
      <c r="B1297" s="233" t="s">
        <v>1163</v>
      </c>
      <c r="C1297" s="234"/>
      <c r="D1297" s="234">
        <v>5500</v>
      </c>
      <c r="E1297" s="233"/>
    </row>
    <row r="1298" customHeight="1" spans="1:5">
      <c r="A1298" s="233">
        <v>229</v>
      </c>
      <c r="B1298" s="233" t="s">
        <v>1164</v>
      </c>
      <c r="C1298" s="234">
        <f>C1299</f>
        <v>17</v>
      </c>
      <c r="D1298" s="234">
        <f>D1299</f>
        <v>22475</v>
      </c>
      <c r="E1298" s="233"/>
    </row>
    <row r="1299" customHeight="1" spans="1:5">
      <c r="A1299" s="233">
        <v>22999</v>
      </c>
      <c r="B1299" s="233" t="s">
        <v>1165</v>
      </c>
      <c r="C1299" s="234">
        <f>C1300</f>
        <v>17</v>
      </c>
      <c r="D1299" s="234">
        <f>D1300</f>
        <v>22475</v>
      </c>
      <c r="E1299" s="233"/>
    </row>
    <row r="1300" customHeight="1" spans="1:5">
      <c r="A1300" s="233">
        <v>2299999</v>
      </c>
      <c r="B1300" s="233" t="s">
        <v>1166</v>
      </c>
      <c r="C1300" s="234">
        <v>17</v>
      </c>
      <c r="D1300" s="234">
        <v>22475</v>
      </c>
      <c r="E1300" s="233"/>
    </row>
    <row r="1301" customHeight="1" spans="1:5">
      <c r="A1301" s="233">
        <v>232</v>
      </c>
      <c r="B1301" s="233" t="s">
        <v>1167</v>
      </c>
      <c r="C1301" s="234">
        <f>SUM(C1302,C1303,C1308)</f>
        <v>9369</v>
      </c>
      <c r="D1301" s="234">
        <f>SUM(D1302,D1303,D1308)</f>
        <v>9510</v>
      </c>
      <c r="E1301" s="233"/>
    </row>
    <row r="1302" customHeight="1" spans="1:5">
      <c r="A1302" s="233">
        <v>23201</v>
      </c>
      <c r="B1302" s="233" t="s">
        <v>1168</v>
      </c>
      <c r="C1302" s="234">
        <v>0</v>
      </c>
      <c r="D1302" s="234">
        <v>0</v>
      </c>
      <c r="E1302" s="233"/>
    </row>
    <row r="1303" customHeight="1" spans="1:5">
      <c r="A1303" s="233">
        <v>23202</v>
      </c>
      <c r="B1303" s="233" t="s">
        <v>1169</v>
      </c>
      <c r="C1303" s="234">
        <f>SUM(C1304:C1307)</f>
        <v>0</v>
      </c>
      <c r="D1303" s="234">
        <f>SUM(D1304:D1307)</f>
        <v>0</v>
      </c>
      <c r="E1303" s="233"/>
    </row>
    <row r="1304" customHeight="1" spans="1:5">
      <c r="A1304" s="233">
        <v>2320201</v>
      </c>
      <c r="B1304" s="233" t="s">
        <v>1170</v>
      </c>
      <c r="C1304" s="234">
        <v>0</v>
      </c>
      <c r="D1304" s="234">
        <v>0</v>
      </c>
      <c r="E1304" s="233"/>
    </row>
    <row r="1305" customHeight="1" spans="1:5">
      <c r="A1305" s="233">
        <v>2320202</v>
      </c>
      <c r="B1305" s="233" t="s">
        <v>1171</v>
      </c>
      <c r="C1305" s="234">
        <v>0</v>
      </c>
      <c r="D1305" s="234">
        <v>0</v>
      </c>
      <c r="E1305" s="233"/>
    </row>
    <row r="1306" customHeight="1" spans="1:5">
      <c r="A1306" s="233">
        <v>2320203</v>
      </c>
      <c r="B1306" s="233" t="s">
        <v>1172</v>
      </c>
      <c r="C1306" s="234">
        <v>0</v>
      </c>
      <c r="D1306" s="234">
        <v>0</v>
      </c>
      <c r="E1306" s="233"/>
    </row>
    <row r="1307" customHeight="1" spans="1:5">
      <c r="A1307" s="233">
        <v>2320299</v>
      </c>
      <c r="B1307" s="233" t="s">
        <v>1173</v>
      </c>
      <c r="C1307" s="234">
        <v>0</v>
      </c>
      <c r="D1307" s="234">
        <v>0</v>
      </c>
      <c r="E1307" s="233"/>
    </row>
    <row r="1308" customHeight="1" spans="1:5">
      <c r="A1308" s="233">
        <v>23203</v>
      </c>
      <c r="B1308" s="233" t="s">
        <v>1174</v>
      </c>
      <c r="C1308" s="234">
        <f>SUM(C1309:C1312)</f>
        <v>9369</v>
      </c>
      <c r="D1308" s="234">
        <f>SUM(D1309:D1312)</f>
        <v>9510</v>
      </c>
      <c r="E1308" s="233"/>
    </row>
    <row r="1309" customHeight="1" spans="1:5">
      <c r="A1309" s="233">
        <v>2320301</v>
      </c>
      <c r="B1309" s="233" t="s">
        <v>1175</v>
      </c>
      <c r="C1309" s="234">
        <v>9369</v>
      </c>
      <c r="D1309" s="234">
        <v>9510</v>
      </c>
      <c r="E1309" s="233"/>
    </row>
    <row r="1310" customHeight="1" spans="1:5">
      <c r="A1310" s="233">
        <v>2320302</v>
      </c>
      <c r="B1310" s="233" t="s">
        <v>1176</v>
      </c>
      <c r="C1310" s="234">
        <v>0</v>
      </c>
      <c r="D1310" s="234">
        <v>0</v>
      </c>
      <c r="E1310" s="233"/>
    </row>
    <row r="1311" customHeight="1" spans="1:5">
      <c r="A1311" s="233">
        <v>2320303</v>
      </c>
      <c r="B1311" s="233" t="s">
        <v>1177</v>
      </c>
      <c r="C1311" s="234">
        <v>0</v>
      </c>
      <c r="D1311" s="234">
        <v>0</v>
      </c>
      <c r="E1311" s="233"/>
    </row>
    <row r="1312" customHeight="1" spans="1:5">
      <c r="A1312" s="233">
        <v>2320399</v>
      </c>
      <c r="B1312" s="233" t="s">
        <v>1178</v>
      </c>
      <c r="C1312" s="234">
        <v>0</v>
      </c>
      <c r="D1312" s="234">
        <v>0</v>
      </c>
      <c r="E1312" s="233"/>
    </row>
    <row r="1313" customHeight="1" spans="1:5">
      <c r="A1313" s="233">
        <v>233</v>
      </c>
      <c r="B1313" s="233" t="s">
        <v>1179</v>
      </c>
      <c r="C1313" s="234">
        <f>C1314+C1315+C1316</f>
        <v>0</v>
      </c>
      <c r="D1313" s="234">
        <f>D1314+D1315+D1316</f>
        <v>0</v>
      </c>
      <c r="E1313" s="233"/>
    </row>
    <row r="1314" customHeight="1" spans="1:5">
      <c r="A1314" s="233">
        <v>23301</v>
      </c>
      <c r="B1314" s="233" t="s">
        <v>1180</v>
      </c>
      <c r="C1314" s="234">
        <v>0</v>
      </c>
      <c r="D1314" s="234">
        <v>0</v>
      </c>
      <c r="E1314" s="233"/>
    </row>
    <row r="1315" customHeight="1" spans="1:5">
      <c r="A1315" s="233">
        <v>23302</v>
      </c>
      <c r="B1315" s="233" t="s">
        <v>1181</v>
      </c>
      <c r="C1315" s="234">
        <v>0</v>
      </c>
      <c r="D1315" s="234">
        <v>0</v>
      </c>
      <c r="E1315" s="233"/>
    </row>
    <row r="1316" customHeight="1" spans="1:5">
      <c r="A1316" s="233">
        <v>23303</v>
      </c>
      <c r="B1316" s="233" t="s">
        <v>1182</v>
      </c>
      <c r="C1316" s="234">
        <v>0</v>
      </c>
      <c r="D1316" s="234">
        <v>0</v>
      </c>
      <c r="E1316" s="233"/>
    </row>
    <row r="1317" customHeight="1" spans="1:5">
      <c r="A1317" s="233"/>
      <c r="B1317" s="233"/>
      <c r="C1317" s="234"/>
      <c r="D1317" s="234"/>
      <c r="E1317" s="233"/>
    </row>
    <row r="1318" customHeight="1" spans="1:5">
      <c r="A1318" s="233"/>
      <c r="B1318" s="233" t="s">
        <v>1183</v>
      </c>
      <c r="C1318" s="234">
        <f>SUM(C4,C233,C273,C292,C382,C434,C490,C547,C675,C748,C825,C848,C955,C1013,C1077,C1097,C1127,C1137,C1182,C1203,C1247,C1298,C1301,C1313)</f>
        <v>465000</v>
      </c>
      <c r="D1318" s="234">
        <f>SUM(D4,D233,D273,D292,D382,D434,D490,D547,D675,D748,D825,D848,D955,D1013,D1077,D1097,D1127,D1137,D1182,D1203,D1247,D1298,D1301,D1313)+D1297</f>
        <v>450079</v>
      </c>
      <c r="E1318" s="233"/>
    </row>
  </sheetData>
  <mergeCells count="1">
    <mergeCell ref="B1:E1"/>
  </mergeCells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1318"/>
  <sheetViews>
    <sheetView zoomScale="130" zoomScaleNormal="130" workbookViewId="0">
      <pane ySplit="3" topLeftCell="A4" activePane="bottomLeft" state="frozen"/>
      <selection/>
      <selection pane="bottomLeft" activeCell="A1" sqref="A1:D1"/>
    </sheetView>
  </sheetViews>
  <sheetFormatPr defaultColWidth="9" defaultRowHeight="18" customHeight="1" outlineLevelCol="3"/>
  <cols>
    <col min="1" max="1" width="13.375" style="225" customWidth="1"/>
    <col min="2" max="2" width="44.875" style="226" customWidth="1"/>
    <col min="3" max="3" width="10.875" style="224" customWidth="1"/>
    <col min="4" max="16337" width="9" style="224"/>
    <col min="16338" max="16384" width="9" style="227"/>
  </cols>
  <sheetData>
    <row r="1" s="223" customFormat="1" ht="30" customHeight="1" spans="1:4">
      <c r="A1" s="228" t="s">
        <v>12</v>
      </c>
      <c r="B1" s="228"/>
      <c r="C1" s="228"/>
      <c r="D1" s="228"/>
    </row>
    <row r="2" s="224" customFormat="1" customHeight="1" spans="1:3">
      <c r="A2" s="229"/>
      <c r="C2" s="230" t="s">
        <v>61</v>
      </c>
    </row>
    <row r="3" s="224" customFormat="1" ht="62.1" customHeight="1" spans="1:4">
      <c r="A3" s="231" t="s">
        <v>163</v>
      </c>
      <c r="B3" s="232" t="s">
        <v>164</v>
      </c>
      <c r="C3" s="232" t="s">
        <v>64</v>
      </c>
      <c r="D3" s="232" t="s">
        <v>166</v>
      </c>
    </row>
    <row r="4" s="224" customFormat="1" customHeight="1" spans="1:4">
      <c r="A4" s="233">
        <v>201</v>
      </c>
      <c r="B4" s="233" t="s">
        <v>167</v>
      </c>
      <c r="C4" s="234">
        <f>SUM(C5+C17+C26+C37+C48+C59+C70+C78+C87+C100+C109+C120+C132+C139+C147+C153+C160+C167+C174+C181+C188+C196+C202+C208+C215+C230)</f>
        <v>40885</v>
      </c>
      <c r="D4" s="235"/>
    </row>
    <row r="5" s="224" customFormat="1" customHeight="1" spans="1:4">
      <c r="A5" s="233">
        <v>20101</v>
      </c>
      <c r="B5" s="233" t="s">
        <v>168</v>
      </c>
      <c r="C5" s="234">
        <f>SUM(C6:C16)</f>
        <v>2392</v>
      </c>
      <c r="D5" s="235"/>
    </row>
    <row r="6" s="224" customFormat="1" customHeight="1" spans="1:4">
      <c r="A6" s="233">
        <v>2010101</v>
      </c>
      <c r="B6" s="233" t="s">
        <v>169</v>
      </c>
      <c r="C6" s="234">
        <v>2009</v>
      </c>
      <c r="D6" s="235"/>
    </row>
    <row r="7" s="224" customFormat="1" customHeight="1" spans="1:4">
      <c r="A7" s="233">
        <v>2010102</v>
      </c>
      <c r="B7" s="233" t="s">
        <v>170</v>
      </c>
      <c r="C7" s="234">
        <v>244</v>
      </c>
      <c r="D7" s="235"/>
    </row>
    <row r="8" s="224" customFormat="1" customHeight="1" spans="1:4">
      <c r="A8" s="233">
        <v>2010103</v>
      </c>
      <c r="B8" s="233" t="s">
        <v>171</v>
      </c>
      <c r="C8" s="234"/>
      <c r="D8" s="235"/>
    </row>
    <row r="9" s="224" customFormat="1" customHeight="1" spans="1:4">
      <c r="A9" s="233">
        <v>2010104</v>
      </c>
      <c r="B9" s="233" t="s">
        <v>172</v>
      </c>
      <c r="C9" s="234">
        <v>100</v>
      </c>
      <c r="D9" s="235"/>
    </row>
    <row r="10" s="224" customFormat="1" customHeight="1" spans="1:4">
      <c r="A10" s="233">
        <v>2010105</v>
      </c>
      <c r="B10" s="233" t="s">
        <v>173</v>
      </c>
      <c r="C10" s="234"/>
      <c r="D10" s="235"/>
    </row>
    <row r="11" s="224" customFormat="1" customHeight="1" spans="1:4">
      <c r="A11" s="233">
        <v>2010106</v>
      </c>
      <c r="B11" s="233" t="s">
        <v>174</v>
      </c>
      <c r="C11" s="234">
        <v>15</v>
      </c>
      <c r="D11" s="235"/>
    </row>
    <row r="12" s="224" customFormat="1" customHeight="1" spans="1:4">
      <c r="A12" s="233">
        <v>2010107</v>
      </c>
      <c r="B12" s="233" t="s">
        <v>175</v>
      </c>
      <c r="C12" s="234">
        <v>24</v>
      </c>
      <c r="D12" s="235"/>
    </row>
    <row r="13" s="224" customFormat="1" customHeight="1" spans="1:4">
      <c r="A13" s="233">
        <v>2010108</v>
      </c>
      <c r="B13" s="233" t="s">
        <v>176</v>
      </c>
      <c r="C13" s="234"/>
      <c r="D13" s="235"/>
    </row>
    <row r="14" s="224" customFormat="1" customHeight="1" spans="1:4">
      <c r="A14" s="233">
        <v>2010109</v>
      </c>
      <c r="B14" s="233" t="s">
        <v>177</v>
      </c>
      <c r="C14" s="234"/>
      <c r="D14" s="235"/>
    </row>
    <row r="15" s="224" customFormat="1" customHeight="1" spans="1:4">
      <c r="A15" s="233">
        <v>2010150</v>
      </c>
      <c r="B15" s="233" t="s">
        <v>178</v>
      </c>
      <c r="C15" s="234"/>
      <c r="D15" s="235"/>
    </row>
    <row r="16" s="224" customFormat="1" customHeight="1" spans="1:4">
      <c r="A16" s="233">
        <v>2010199</v>
      </c>
      <c r="B16" s="233" t="s">
        <v>179</v>
      </c>
      <c r="C16" s="234"/>
      <c r="D16" s="235"/>
    </row>
    <row r="17" s="224" customFormat="1" customHeight="1" spans="1:4">
      <c r="A17" s="233">
        <v>20102</v>
      </c>
      <c r="B17" s="233" t="s">
        <v>180</v>
      </c>
      <c r="C17" s="234">
        <f>SUM(C18:C25)</f>
        <v>733</v>
      </c>
      <c r="D17" s="235"/>
    </row>
    <row r="18" s="224" customFormat="1" customHeight="1" spans="1:4">
      <c r="A18" s="233">
        <v>2010201</v>
      </c>
      <c r="B18" s="233" t="s">
        <v>169</v>
      </c>
      <c r="C18" s="234">
        <v>547</v>
      </c>
      <c r="D18" s="235"/>
    </row>
    <row r="19" s="224" customFormat="1" customHeight="1" spans="1:4">
      <c r="A19" s="233">
        <v>2010202</v>
      </c>
      <c r="B19" s="233" t="s">
        <v>170</v>
      </c>
      <c r="C19" s="234">
        <v>88</v>
      </c>
      <c r="D19" s="235"/>
    </row>
    <row r="20" s="224" customFormat="1" customHeight="1" spans="1:4">
      <c r="A20" s="233">
        <v>2010203</v>
      </c>
      <c r="B20" s="233" t="s">
        <v>171</v>
      </c>
      <c r="C20" s="234"/>
      <c r="D20" s="235"/>
    </row>
    <row r="21" s="224" customFormat="1" customHeight="1" spans="1:4">
      <c r="A21" s="233">
        <v>2010204</v>
      </c>
      <c r="B21" s="233" t="s">
        <v>181</v>
      </c>
      <c r="C21" s="234">
        <v>98</v>
      </c>
      <c r="D21" s="235"/>
    </row>
    <row r="22" s="224" customFormat="1" customHeight="1" spans="1:4">
      <c r="A22" s="233">
        <v>2010205</v>
      </c>
      <c r="B22" s="233" t="s">
        <v>182</v>
      </c>
      <c r="C22" s="234"/>
      <c r="D22" s="235"/>
    </row>
    <row r="23" s="224" customFormat="1" customHeight="1" spans="1:4">
      <c r="A23" s="233">
        <v>2010206</v>
      </c>
      <c r="B23" s="233" t="s">
        <v>183</v>
      </c>
      <c r="C23" s="234"/>
      <c r="D23" s="235"/>
    </row>
    <row r="24" s="224" customFormat="1" customHeight="1" spans="1:4">
      <c r="A24" s="233">
        <v>2010250</v>
      </c>
      <c r="B24" s="233" t="s">
        <v>178</v>
      </c>
      <c r="C24" s="234"/>
      <c r="D24" s="235"/>
    </row>
    <row r="25" s="224" customFormat="1" customHeight="1" spans="1:4">
      <c r="A25" s="233">
        <v>2010299</v>
      </c>
      <c r="B25" s="233" t="s">
        <v>184</v>
      </c>
      <c r="C25" s="234">
        <v>0</v>
      </c>
      <c r="D25" s="235"/>
    </row>
    <row r="26" s="224" customFormat="1" customHeight="1" spans="1:4">
      <c r="A26" s="233">
        <v>20103</v>
      </c>
      <c r="B26" s="233" t="s">
        <v>185</v>
      </c>
      <c r="C26" s="234">
        <f>SUM(C27:C36)</f>
        <v>16551</v>
      </c>
      <c r="D26" s="235"/>
    </row>
    <row r="27" s="224" customFormat="1" customHeight="1" spans="1:4">
      <c r="A27" s="233">
        <v>2010301</v>
      </c>
      <c r="B27" s="233" t="s">
        <v>169</v>
      </c>
      <c r="C27" s="234">
        <v>10966</v>
      </c>
      <c r="D27" s="235"/>
    </row>
    <row r="28" s="224" customFormat="1" customHeight="1" spans="1:4">
      <c r="A28" s="233">
        <v>2010302</v>
      </c>
      <c r="B28" s="233" t="s">
        <v>170</v>
      </c>
      <c r="C28" s="234">
        <v>328</v>
      </c>
      <c r="D28" s="235"/>
    </row>
    <row r="29" s="224" customFormat="1" customHeight="1" spans="1:4">
      <c r="A29" s="233">
        <v>2010303</v>
      </c>
      <c r="B29" s="233" t="s">
        <v>171</v>
      </c>
      <c r="C29" s="234">
        <v>1684</v>
      </c>
      <c r="D29" s="235"/>
    </row>
    <row r="30" s="224" customFormat="1" customHeight="1" spans="1:4">
      <c r="A30" s="233">
        <v>2010304</v>
      </c>
      <c r="B30" s="233" t="s">
        <v>186</v>
      </c>
      <c r="C30" s="234"/>
      <c r="D30" s="235"/>
    </row>
    <row r="31" s="224" customFormat="1" customHeight="1" spans="1:4">
      <c r="A31" s="233">
        <v>2010305</v>
      </c>
      <c r="B31" s="233" t="s">
        <v>187</v>
      </c>
      <c r="C31" s="234">
        <v>762</v>
      </c>
      <c r="D31" s="235"/>
    </row>
    <row r="32" s="224" customFormat="1" customHeight="1" spans="1:4">
      <c r="A32" s="233">
        <v>2010306</v>
      </c>
      <c r="B32" s="233" t="s">
        <v>188</v>
      </c>
      <c r="C32" s="234">
        <v>91</v>
      </c>
      <c r="D32" s="235"/>
    </row>
    <row r="33" s="224" customFormat="1" customHeight="1" spans="1:4">
      <c r="A33" s="233">
        <v>2010308</v>
      </c>
      <c r="B33" s="233" t="s">
        <v>189</v>
      </c>
      <c r="C33" s="234">
        <v>259</v>
      </c>
      <c r="D33" s="235"/>
    </row>
    <row r="34" s="224" customFormat="1" customHeight="1" spans="1:4">
      <c r="A34" s="233">
        <v>2010309</v>
      </c>
      <c r="B34" s="233" t="s">
        <v>190</v>
      </c>
      <c r="C34" s="234"/>
      <c r="D34" s="235"/>
    </row>
    <row r="35" s="224" customFormat="1" customHeight="1" spans="1:4">
      <c r="A35" s="233">
        <v>2010350</v>
      </c>
      <c r="B35" s="233" t="s">
        <v>178</v>
      </c>
      <c r="C35" s="234">
        <v>268</v>
      </c>
      <c r="D35" s="235"/>
    </row>
    <row r="36" s="224" customFormat="1" customHeight="1" spans="1:4">
      <c r="A36" s="233">
        <v>2010399</v>
      </c>
      <c r="B36" s="233" t="s">
        <v>191</v>
      </c>
      <c r="C36" s="234">
        <f>8325-2370-3424-338</f>
        <v>2193</v>
      </c>
      <c r="D36" s="235"/>
    </row>
    <row r="37" s="224" customFormat="1" customHeight="1" spans="1:4">
      <c r="A37" s="233">
        <v>20104</v>
      </c>
      <c r="B37" s="233" t="s">
        <v>192</v>
      </c>
      <c r="C37" s="234">
        <f>SUM(C38:C47)</f>
        <v>872</v>
      </c>
      <c r="D37" s="235"/>
    </row>
    <row r="38" s="224" customFormat="1" customHeight="1" spans="1:4">
      <c r="A38" s="233">
        <v>2010401</v>
      </c>
      <c r="B38" s="233" t="s">
        <v>169</v>
      </c>
      <c r="C38" s="234">
        <v>582</v>
      </c>
      <c r="D38" s="235"/>
    </row>
    <row r="39" s="224" customFormat="1" customHeight="1" spans="1:4">
      <c r="A39" s="233">
        <v>2010402</v>
      </c>
      <c r="B39" s="233" t="s">
        <v>170</v>
      </c>
      <c r="C39" s="234">
        <v>290</v>
      </c>
      <c r="D39" s="235"/>
    </row>
    <row r="40" s="224" customFormat="1" customHeight="1" spans="1:4">
      <c r="A40" s="233">
        <v>2010403</v>
      </c>
      <c r="B40" s="233" t="s">
        <v>171</v>
      </c>
      <c r="C40" s="234"/>
      <c r="D40" s="235"/>
    </row>
    <row r="41" s="224" customFormat="1" customHeight="1" spans="1:4">
      <c r="A41" s="233">
        <v>2010404</v>
      </c>
      <c r="B41" s="233" t="s">
        <v>193</v>
      </c>
      <c r="C41" s="234"/>
      <c r="D41" s="235"/>
    </row>
    <row r="42" s="224" customFormat="1" customHeight="1" spans="1:4">
      <c r="A42" s="233">
        <v>2010405</v>
      </c>
      <c r="B42" s="233" t="s">
        <v>194</v>
      </c>
      <c r="C42" s="234"/>
      <c r="D42" s="235"/>
    </row>
    <row r="43" s="224" customFormat="1" customHeight="1" spans="1:4">
      <c r="A43" s="233">
        <v>2010406</v>
      </c>
      <c r="B43" s="233" t="s">
        <v>195</v>
      </c>
      <c r="C43" s="234"/>
      <c r="D43" s="235"/>
    </row>
    <row r="44" s="224" customFormat="1" customHeight="1" spans="1:4">
      <c r="A44" s="233">
        <v>2010407</v>
      </c>
      <c r="B44" s="233" t="s">
        <v>196</v>
      </c>
      <c r="C44" s="234"/>
      <c r="D44" s="235"/>
    </row>
    <row r="45" s="224" customFormat="1" customHeight="1" spans="1:4">
      <c r="A45" s="233">
        <v>2010408</v>
      </c>
      <c r="B45" s="233" t="s">
        <v>197</v>
      </c>
      <c r="C45" s="234"/>
      <c r="D45" s="235"/>
    </row>
    <row r="46" s="224" customFormat="1" customHeight="1" spans="1:4">
      <c r="A46" s="233">
        <v>2010450</v>
      </c>
      <c r="B46" s="233" t="s">
        <v>178</v>
      </c>
      <c r="C46" s="234"/>
      <c r="D46" s="235"/>
    </row>
    <row r="47" s="224" customFormat="1" customHeight="1" spans="1:4">
      <c r="A47" s="233">
        <v>2010499</v>
      </c>
      <c r="B47" s="233" t="s">
        <v>198</v>
      </c>
      <c r="C47" s="234">
        <v>0</v>
      </c>
      <c r="D47" s="235"/>
    </row>
    <row r="48" s="224" customFormat="1" customHeight="1" spans="1:4">
      <c r="A48" s="233">
        <v>20105</v>
      </c>
      <c r="B48" s="233" t="s">
        <v>199</v>
      </c>
      <c r="C48" s="234">
        <f>SUM(C49:C58)</f>
        <v>449</v>
      </c>
      <c r="D48" s="235"/>
    </row>
    <row r="49" s="224" customFormat="1" customHeight="1" spans="1:4">
      <c r="A49" s="233">
        <v>2010501</v>
      </c>
      <c r="B49" s="233" t="s">
        <v>169</v>
      </c>
      <c r="C49" s="234">
        <v>143</v>
      </c>
      <c r="D49" s="235"/>
    </row>
    <row r="50" s="224" customFormat="1" customHeight="1" spans="1:4">
      <c r="A50" s="233">
        <v>2010502</v>
      </c>
      <c r="B50" s="233" t="s">
        <v>170</v>
      </c>
      <c r="C50" s="234">
        <v>45</v>
      </c>
      <c r="D50" s="235"/>
    </row>
    <row r="51" s="224" customFormat="1" customHeight="1" spans="1:4">
      <c r="A51" s="233">
        <v>2010503</v>
      </c>
      <c r="B51" s="233" t="s">
        <v>171</v>
      </c>
      <c r="C51" s="234"/>
      <c r="D51" s="235"/>
    </row>
    <row r="52" s="224" customFormat="1" customHeight="1" spans="1:4">
      <c r="A52" s="233">
        <v>2010504</v>
      </c>
      <c r="B52" s="233" t="s">
        <v>200</v>
      </c>
      <c r="C52" s="234">
        <v>47</v>
      </c>
      <c r="D52" s="235"/>
    </row>
    <row r="53" s="224" customFormat="1" customHeight="1" spans="1:4">
      <c r="A53" s="233">
        <v>2010505</v>
      </c>
      <c r="B53" s="233" t="s">
        <v>201</v>
      </c>
      <c r="C53" s="234">
        <v>50</v>
      </c>
      <c r="D53" s="235"/>
    </row>
    <row r="54" s="224" customFormat="1" customHeight="1" spans="1:4">
      <c r="A54" s="233">
        <v>2010506</v>
      </c>
      <c r="B54" s="233" t="s">
        <v>202</v>
      </c>
      <c r="C54" s="234"/>
      <c r="D54" s="235"/>
    </row>
    <row r="55" s="224" customFormat="1" customHeight="1" spans="1:4">
      <c r="A55" s="233">
        <v>2010507</v>
      </c>
      <c r="B55" s="233" t="s">
        <v>203</v>
      </c>
      <c r="C55" s="234">
        <v>164</v>
      </c>
      <c r="D55" s="235"/>
    </row>
    <row r="56" s="224" customFormat="1" customHeight="1" spans="1:4">
      <c r="A56" s="233">
        <v>2010508</v>
      </c>
      <c r="B56" s="233" t="s">
        <v>204</v>
      </c>
      <c r="C56" s="234"/>
      <c r="D56" s="235"/>
    </row>
    <row r="57" s="224" customFormat="1" customHeight="1" spans="1:4">
      <c r="A57" s="233">
        <v>2010550</v>
      </c>
      <c r="B57" s="233" t="s">
        <v>178</v>
      </c>
      <c r="C57" s="234"/>
      <c r="D57" s="235"/>
    </row>
    <row r="58" s="224" customFormat="1" customHeight="1" spans="1:4">
      <c r="A58" s="233">
        <v>2010599</v>
      </c>
      <c r="B58" s="233" t="s">
        <v>205</v>
      </c>
      <c r="C58" s="234">
        <v>0</v>
      </c>
      <c r="D58" s="235"/>
    </row>
    <row r="59" s="224" customFormat="1" customHeight="1" spans="1:4">
      <c r="A59" s="233">
        <v>20106</v>
      </c>
      <c r="B59" s="233" t="s">
        <v>206</v>
      </c>
      <c r="C59" s="234">
        <f>SUM(C60:C69)</f>
        <v>2785</v>
      </c>
      <c r="D59" s="235"/>
    </row>
    <row r="60" s="224" customFormat="1" customHeight="1" spans="1:4">
      <c r="A60" s="233">
        <v>2010601</v>
      </c>
      <c r="B60" s="233" t="s">
        <v>169</v>
      </c>
      <c r="C60" s="234">
        <v>1729</v>
      </c>
      <c r="D60" s="235"/>
    </row>
    <row r="61" s="224" customFormat="1" customHeight="1" spans="1:4">
      <c r="A61" s="233">
        <v>2010602</v>
      </c>
      <c r="B61" s="233" t="s">
        <v>170</v>
      </c>
      <c r="C61" s="234">
        <v>566</v>
      </c>
      <c r="D61" s="235"/>
    </row>
    <row r="62" s="224" customFormat="1" customHeight="1" spans="1:4">
      <c r="A62" s="233">
        <v>2010603</v>
      </c>
      <c r="B62" s="233" t="s">
        <v>171</v>
      </c>
      <c r="C62" s="234"/>
      <c r="D62" s="235"/>
    </row>
    <row r="63" s="224" customFormat="1" customHeight="1" spans="1:4">
      <c r="A63" s="233">
        <v>2010604</v>
      </c>
      <c r="B63" s="233" t="s">
        <v>207</v>
      </c>
      <c r="C63" s="234"/>
      <c r="D63" s="235"/>
    </row>
    <row r="64" s="224" customFormat="1" customHeight="1" spans="1:4">
      <c r="A64" s="233">
        <v>2010605</v>
      </c>
      <c r="B64" s="233" t="s">
        <v>208</v>
      </c>
      <c r="C64" s="234">
        <v>28</v>
      </c>
      <c r="D64" s="235"/>
    </row>
    <row r="65" s="224" customFormat="1" customHeight="1" spans="1:4">
      <c r="A65" s="233">
        <v>2010606</v>
      </c>
      <c r="B65" s="233" t="s">
        <v>209</v>
      </c>
      <c r="C65" s="234">
        <v>18</v>
      </c>
      <c r="D65" s="235"/>
    </row>
    <row r="66" s="224" customFormat="1" customHeight="1" spans="1:4">
      <c r="A66" s="233">
        <v>2010607</v>
      </c>
      <c r="B66" s="233" t="s">
        <v>210</v>
      </c>
      <c r="C66" s="234">
        <v>117</v>
      </c>
      <c r="D66" s="235"/>
    </row>
    <row r="67" s="224" customFormat="1" customHeight="1" spans="1:4">
      <c r="A67" s="233">
        <v>2010608</v>
      </c>
      <c r="B67" s="233" t="s">
        <v>211</v>
      </c>
      <c r="C67" s="234">
        <v>327</v>
      </c>
      <c r="D67" s="235"/>
    </row>
    <row r="68" s="224" customFormat="1" customHeight="1" spans="1:4">
      <c r="A68" s="233">
        <v>2010650</v>
      </c>
      <c r="B68" s="233" t="s">
        <v>178</v>
      </c>
      <c r="C68" s="234"/>
      <c r="D68" s="235"/>
    </row>
    <row r="69" s="224" customFormat="1" customHeight="1" spans="1:4">
      <c r="A69" s="233">
        <v>2010699</v>
      </c>
      <c r="B69" s="233" t="s">
        <v>212</v>
      </c>
      <c r="C69" s="234"/>
      <c r="D69" s="235"/>
    </row>
    <row r="70" s="224" customFormat="1" customHeight="1" spans="1:4">
      <c r="A70" s="233">
        <v>20107</v>
      </c>
      <c r="B70" s="233" t="s">
        <v>213</v>
      </c>
      <c r="C70" s="234">
        <f>SUM(C71:C77)</f>
        <v>4012</v>
      </c>
      <c r="D70" s="235"/>
    </row>
    <row r="71" s="224" customFormat="1" customHeight="1" spans="1:4">
      <c r="A71" s="233">
        <v>2010701</v>
      </c>
      <c r="B71" s="233" t="s">
        <v>169</v>
      </c>
      <c r="C71" s="234"/>
      <c r="D71" s="235"/>
    </row>
    <row r="72" s="224" customFormat="1" customHeight="1" spans="1:4">
      <c r="A72" s="233">
        <v>2010702</v>
      </c>
      <c r="B72" s="233" t="s">
        <v>170</v>
      </c>
      <c r="C72" s="234"/>
      <c r="D72" s="235"/>
    </row>
    <row r="73" s="224" customFormat="1" customHeight="1" spans="1:4">
      <c r="A73" s="233">
        <v>2010703</v>
      </c>
      <c r="B73" s="233" t="s">
        <v>171</v>
      </c>
      <c r="C73" s="234"/>
      <c r="D73" s="235"/>
    </row>
    <row r="74" s="224" customFormat="1" customHeight="1" spans="1:4">
      <c r="A74" s="233">
        <v>2010709</v>
      </c>
      <c r="B74" s="233" t="s">
        <v>210</v>
      </c>
      <c r="C74" s="234"/>
      <c r="D74" s="235"/>
    </row>
    <row r="75" s="224" customFormat="1" customHeight="1" spans="1:4">
      <c r="A75" s="233">
        <v>2010710</v>
      </c>
      <c r="B75" s="233" t="s">
        <v>214</v>
      </c>
      <c r="C75" s="234"/>
      <c r="D75" s="235"/>
    </row>
    <row r="76" s="224" customFormat="1" customHeight="1" spans="1:4">
      <c r="A76" s="233">
        <v>2010750</v>
      </c>
      <c r="B76" s="233" t="s">
        <v>178</v>
      </c>
      <c r="C76" s="234"/>
      <c r="D76" s="235"/>
    </row>
    <row r="77" s="224" customFormat="1" customHeight="1" spans="1:4">
      <c r="A77" s="233">
        <v>2010799</v>
      </c>
      <c r="B77" s="233" t="s">
        <v>215</v>
      </c>
      <c r="C77" s="234">
        <v>4012</v>
      </c>
      <c r="D77" s="235"/>
    </row>
    <row r="78" s="224" customFormat="1" ht="15.95" customHeight="1" spans="1:4">
      <c r="A78" s="233">
        <v>20108</v>
      </c>
      <c r="B78" s="233" t="s">
        <v>216</v>
      </c>
      <c r="C78" s="234">
        <f>SUM(C79:C86)</f>
        <v>386</v>
      </c>
      <c r="D78" s="235"/>
    </row>
    <row r="79" s="224" customFormat="1" customHeight="1" spans="1:4">
      <c r="A79" s="233">
        <v>2010801</v>
      </c>
      <c r="B79" s="233" t="s">
        <v>169</v>
      </c>
      <c r="C79" s="234">
        <v>315</v>
      </c>
      <c r="D79" s="235"/>
    </row>
    <row r="80" s="224" customFormat="1" customHeight="1" spans="1:4">
      <c r="A80" s="233">
        <v>2010802</v>
      </c>
      <c r="B80" s="233" t="s">
        <v>170</v>
      </c>
      <c r="C80" s="234">
        <v>41</v>
      </c>
      <c r="D80" s="235"/>
    </row>
    <row r="81" s="224" customFormat="1" customHeight="1" spans="1:4">
      <c r="A81" s="233">
        <v>2010803</v>
      </c>
      <c r="B81" s="233" t="s">
        <v>171</v>
      </c>
      <c r="C81" s="234"/>
      <c r="D81" s="235"/>
    </row>
    <row r="82" s="224" customFormat="1" customHeight="1" spans="1:4">
      <c r="A82" s="233">
        <v>2010804</v>
      </c>
      <c r="B82" s="233" t="s">
        <v>217</v>
      </c>
      <c r="C82" s="234">
        <v>30</v>
      </c>
      <c r="D82" s="235"/>
    </row>
    <row r="83" s="224" customFormat="1" customHeight="1" spans="1:4">
      <c r="A83" s="233">
        <v>2010805</v>
      </c>
      <c r="B83" s="233" t="s">
        <v>218</v>
      </c>
      <c r="C83" s="234"/>
      <c r="D83" s="235"/>
    </row>
    <row r="84" s="224" customFormat="1" customHeight="1" spans="1:4">
      <c r="A84" s="233">
        <v>2010806</v>
      </c>
      <c r="B84" s="233" t="s">
        <v>210</v>
      </c>
      <c r="C84" s="234"/>
      <c r="D84" s="235"/>
    </row>
    <row r="85" s="224" customFormat="1" customHeight="1" spans="1:4">
      <c r="A85" s="233">
        <v>2010850</v>
      </c>
      <c r="B85" s="233" t="s">
        <v>178</v>
      </c>
      <c r="C85" s="234"/>
      <c r="D85" s="235"/>
    </row>
    <row r="86" s="224" customFormat="1" customHeight="1" spans="1:4">
      <c r="A86" s="233">
        <v>2010899</v>
      </c>
      <c r="B86" s="233" t="s">
        <v>219</v>
      </c>
      <c r="C86" s="234"/>
      <c r="D86" s="235"/>
    </row>
    <row r="87" s="224" customFormat="1" customHeight="1" spans="1:4">
      <c r="A87" s="233">
        <v>20109</v>
      </c>
      <c r="B87" s="233" t="s">
        <v>220</v>
      </c>
      <c r="C87" s="234">
        <f>SUM(C88:C99)</f>
        <v>0</v>
      </c>
      <c r="D87" s="235"/>
    </row>
    <row r="88" s="224" customFormat="1" customHeight="1" spans="1:4">
      <c r="A88" s="233">
        <v>2010901</v>
      </c>
      <c r="B88" s="233" t="s">
        <v>169</v>
      </c>
      <c r="C88" s="234"/>
      <c r="D88" s="235"/>
    </row>
    <row r="89" s="224" customFormat="1" customHeight="1" spans="1:4">
      <c r="A89" s="233">
        <v>2010902</v>
      </c>
      <c r="B89" s="233" t="s">
        <v>170</v>
      </c>
      <c r="C89" s="234"/>
      <c r="D89" s="235"/>
    </row>
    <row r="90" s="224" customFormat="1" customHeight="1" spans="1:4">
      <c r="A90" s="233">
        <v>2010903</v>
      </c>
      <c r="B90" s="233" t="s">
        <v>171</v>
      </c>
      <c r="C90" s="234"/>
      <c r="D90" s="235"/>
    </row>
    <row r="91" s="224" customFormat="1" customHeight="1" spans="1:4">
      <c r="A91" s="233">
        <v>2010905</v>
      </c>
      <c r="B91" s="233" t="s">
        <v>221</v>
      </c>
      <c r="C91" s="234"/>
      <c r="D91" s="235"/>
    </row>
    <row r="92" s="224" customFormat="1" customHeight="1" spans="1:4">
      <c r="A92" s="233">
        <v>2010907</v>
      </c>
      <c r="B92" s="233" t="s">
        <v>222</v>
      </c>
      <c r="C92" s="234"/>
      <c r="D92" s="235"/>
    </row>
    <row r="93" s="224" customFormat="1" customHeight="1" spans="1:4">
      <c r="A93" s="233">
        <v>2010908</v>
      </c>
      <c r="B93" s="233" t="s">
        <v>210</v>
      </c>
      <c r="C93" s="234"/>
      <c r="D93" s="235"/>
    </row>
    <row r="94" s="224" customFormat="1" customHeight="1" spans="1:4">
      <c r="A94" s="233">
        <v>2010909</v>
      </c>
      <c r="B94" s="233" t="s">
        <v>223</v>
      </c>
      <c r="C94" s="234"/>
      <c r="D94" s="235"/>
    </row>
    <row r="95" s="224" customFormat="1" customHeight="1" spans="1:4">
      <c r="A95" s="233">
        <v>2010910</v>
      </c>
      <c r="B95" s="233" t="s">
        <v>224</v>
      </c>
      <c r="C95" s="234"/>
      <c r="D95" s="235"/>
    </row>
    <row r="96" s="224" customFormat="1" customHeight="1" spans="1:4">
      <c r="A96" s="233">
        <v>2010911</v>
      </c>
      <c r="B96" s="233" t="s">
        <v>225</v>
      </c>
      <c r="C96" s="234"/>
      <c r="D96" s="235"/>
    </row>
    <row r="97" s="224" customFormat="1" customHeight="1" spans="1:4">
      <c r="A97" s="233">
        <v>2010912</v>
      </c>
      <c r="B97" s="233" t="s">
        <v>226</v>
      </c>
      <c r="C97" s="234"/>
      <c r="D97" s="235"/>
    </row>
    <row r="98" s="224" customFormat="1" customHeight="1" spans="1:4">
      <c r="A98" s="233">
        <v>2010950</v>
      </c>
      <c r="B98" s="233" t="s">
        <v>178</v>
      </c>
      <c r="C98" s="234"/>
      <c r="D98" s="235"/>
    </row>
    <row r="99" s="224" customFormat="1" customHeight="1" spans="1:4">
      <c r="A99" s="233">
        <v>2010999</v>
      </c>
      <c r="B99" s="233" t="s">
        <v>227</v>
      </c>
      <c r="C99" s="234"/>
      <c r="D99" s="235"/>
    </row>
    <row r="100" s="224" customFormat="1" customHeight="1" spans="1:4">
      <c r="A100" s="233">
        <v>20111</v>
      </c>
      <c r="B100" s="233" t="s">
        <v>228</v>
      </c>
      <c r="C100" s="234">
        <f>SUM(C101:C108)</f>
        <v>943</v>
      </c>
      <c r="D100" s="235"/>
    </row>
    <row r="101" s="224" customFormat="1" customHeight="1" spans="1:4">
      <c r="A101" s="233">
        <v>2011101</v>
      </c>
      <c r="B101" s="233" t="s">
        <v>169</v>
      </c>
      <c r="C101" s="234">
        <v>828</v>
      </c>
      <c r="D101" s="235"/>
    </row>
    <row r="102" s="224" customFormat="1" customHeight="1" spans="1:4">
      <c r="A102" s="233">
        <v>2011102</v>
      </c>
      <c r="B102" s="233" t="s">
        <v>170</v>
      </c>
      <c r="C102" s="234">
        <v>115</v>
      </c>
      <c r="D102" s="235"/>
    </row>
    <row r="103" s="224" customFormat="1" customHeight="1" spans="1:4">
      <c r="A103" s="233">
        <v>2011103</v>
      </c>
      <c r="B103" s="233" t="s">
        <v>171</v>
      </c>
      <c r="C103" s="234"/>
      <c r="D103" s="235"/>
    </row>
    <row r="104" s="224" customFormat="1" customHeight="1" spans="1:4">
      <c r="A104" s="233">
        <v>2011104</v>
      </c>
      <c r="B104" s="233" t="s">
        <v>229</v>
      </c>
      <c r="C104" s="234"/>
      <c r="D104" s="235"/>
    </row>
    <row r="105" s="224" customFormat="1" customHeight="1" spans="1:4">
      <c r="A105" s="233">
        <v>2011105</v>
      </c>
      <c r="B105" s="233" t="s">
        <v>230</v>
      </c>
      <c r="C105" s="234"/>
      <c r="D105" s="235"/>
    </row>
    <row r="106" s="224" customFormat="1" customHeight="1" spans="1:4">
      <c r="A106" s="233">
        <v>2011106</v>
      </c>
      <c r="B106" s="233" t="s">
        <v>231</v>
      </c>
      <c r="C106" s="234"/>
      <c r="D106" s="235"/>
    </row>
    <row r="107" s="224" customFormat="1" customHeight="1" spans="1:4">
      <c r="A107" s="233">
        <v>2011150</v>
      </c>
      <c r="B107" s="233" t="s">
        <v>178</v>
      </c>
      <c r="C107" s="234"/>
      <c r="D107" s="235"/>
    </row>
    <row r="108" s="224" customFormat="1" customHeight="1" spans="1:4">
      <c r="A108" s="233">
        <v>2011199</v>
      </c>
      <c r="B108" s="233" t="s">
        <v>232</v>
      </c>
      <c r="C108" s="234"/>
      <c r="D108" s="235"/>
    </row>
    <row r="109" s="224" customFormat="1" customHeight="1" spans="1:4">
      <c r="A109" s="233">
        <v>20113</v>
      </c>
      <c r="B109" s="233" t="s">
        <v>233</v>
      </c>
      <c r="C109" s="234">
        <f>SUM(C110:C119)</f>
        <v>3917</v>
      </c>
      <c r="D109" s="235"/>
    </row>
    <row r="110" s="224" customFormat="1" customHeight="1" spans="1:4">
      <c r="A110" s="233">
        <v>2011301</v>
      </c>
      <c r="B110" s="233" t="s">
        <v>169</v>
      </c>
      <c r="C110" s="234">
        <v>337</v>
      </c>
      <c r="D110" s="235"/>
    </row>
    <row r="111" s="224" customFormat="1" customHeight="1" spans="1:4">
      <c r="A111" s="233">
        <v>2011302</v>
      </c>
      <c r="B111" s="233" t="s">
        <v>170</v>
      </c>
      <c r="C111" s="234">
        <v>42</v>
      </c>
      <c r="D111" s="235"/>
    </row>
    <row r="112" s="224" customFormat="1" customHeight="1" spans="1:4">
      <c r="A112" s="233">
        <v>2011303</v>
      </c>
      <c r="B112" s="233" t="s">
        <v>171</v>
      </c>
      <c r="C112" s="234"/>
      <c r="D112" s="235"/>
    </row>
    <row r="113" s="224" customFormat="1" customHeight="1" spans="1:4">
      <c r="A113" s="233">
        <v>2011304</v>
      </c>
      <c r="B113" s="233" t="s">
        <v>234</v>
      </c>
      <c r="C113" s="234"/>
      <c r="D113" s="235"/>
    </row>
    <row r="114" s="224" customFormat="1" customHeight="1" spans="1:4">
      <c r="A114" s="233">
        <v>2011305</v>
      </c>
      <c r="B114" s="233" t="s">
        <v>235</v>
      </c>
      <c r="C114" s="234"/>
      <c r="D114" s="235"/>
    </row>
    <row r="115" s="224" customFormat="1" customHeight="1" spans="1:4">
      <c r="A115" s="233">
        <v>2011306</v>
      </c>
      <c r="B115" s="233" t="s">
        <v>236</v>
      </c>
      <c r="C115" s="234">
        <v>346</v>
      </c>
      <c r="D115" s="235"/>
    </row>
    <row r="116" s="224" customFormat="1" customHeight="1" spans="1:4">
      <c r="A116" s="233">
        <v>2011307</v>
      </c>
      <c r="B116" s="233" t="s">
        <v>237</v>
      </c>
      <c r="C116" s="234"/>
      <c r="D116" s="235"/>
    </row>
    <row r="117" s="224" customFormat="1" customHeight="1" spans="1:4">
      <c r="A117" s="233">
        <v>2011308</v>
      </c>
      <c r="B117" s="233" t="s">
        <v>238</v>
      </c>
      <c r="C117" s="234">
        <v>527</v>
      </c>
      <c r="D117" s="235"/>
    </row>
    <row r="118" s="224" customFormat="1" customHeight="1" spans="1:4">
      <c r="A118" s="233">
        <v>2011350</v>
      </c>
      <c r="B118" s="233" t="s">
        <v>178</v>
      </c>
      <c r="C118" s="234">
        <v>473</v>
      </c>
      <c r="D118" s="235"/>
    </row>
    <row r="119" s="224" customFormat="1" customHeight="1" spans="1:4">
      <c r="A119" s="233">
        <v>2011399</v>
      </c>
      <c r="B119" s="233" t="s">
        <v>239</v>
      </c>
      <c r="C119" s="234">
        <v>2192</v>
      </c>
      <c r="D119" s="235"/>
    </row>
    <row r="120" s="224" customFormat="1" customHeight="1" spans="1:4">
      <c r="A120" s="233">
        <v>20114</v>
      </c>
      <c r="B120" s="233" t="s">
        <v>240</v>
      </c>
      <c r="C120" s="234">
        <f>SUM(C121:C131)</f>
        <v>19</v>
      </c>
      <c r="D120" s="235"/>
    </row>
    <row r="121" s="224" customFormat="1" customHeight="1" spans="1:4">
      <c r="A121" s="233">
        <v>2011401</v>
      </c>
      <c r="B121" s="233" t="s">
        <v>169</v>
      </c>
      <c r="C121" s="234"/>
      <c r="D121" s="235"/>
    </row>
    <row r="122" s="224" customFormat="1" customHeight="1" spans="1:4">
      <c r="A122" s="233">
        <v>2011402</v>
      </c>
      <c r="B122" s="233" t="s">
        <v>170</v>
      </c>
      <c r="C122" s="234"/>
      <c r="D122" s="235"/>
    </row>
    <row r="123" s="224" customFormat="1" customHeight="1" spans="1:4">
      <c r="A123" s="233">
        <v>2011403</v>
      </c>
      <c r="B123" s="233" t="s">
        <v>171</v>
      </c>
      <c r="C123" s="234"/>
      <c r="D123" s="235"/>
    </row>
    <row r="124" s="224" customFormat="1" customHeight="1" spans="1:4">
      <c r="A124" s="233">
        <v>2011404</v>
      </c>
      <c r="B124" s="233" t="s">
        <v>241</v>
      </c>
      <c r="C124" s="234"/>
      <c r="D124" s="235"/>
    </row>
    <row r="125" s="224" customFormat="1" customHeight="1" spans="1:4">
      <c r="A125" s="233">
        <v>2011405</v>
      </c>
      <c r="B125" s="233" t="s">
        <v>242</v>
      </c>
      <c r="C125" s="234"/>
      <c r="D125" s="235"/>
    </row>
    <row r="126" s="224" customFormat="1" customHeight="1" spans="1:4">
      <c r="A126" s="233">
        <v>2011408</v>
      </c>
      <c r="B126" s="233" t="s">
        <v>243</v>
      </c>
      <c r="C126" s="234"/>
      <c r="D126" s="235"/>
    </row>
    <row r="127" s="224" customFormat="1" customHeight="1" spans="1:4">
      <c r="A127" s="233">
        <v>2011409</v>
      </c>
      <c r="B127" s="233" t="s">
        <v>244</v>
      </c>
      <c r="C127" s="234">
        <v>19</v>
      </c>
      <c r="D127" s="235"/>
    </row>
    <row r="128" s="224" customFormat="1" customHeight="1" spans="1:4">
      <c r="A128" s="233">
        <v>2011410</v>
      </c>
      <c r="B128" s="233" t="s">
        <v>245</v>
      </c>
      <c r="C128" s="234"/>
      <c r="D128" s="235"/>
    </row>
    <row r="129" s="224" customFormat="1" customHeight="1" spans="1:4">
      <c r="A129" s="233">
        <v>2011411</v>
      </c>
      <c r="B129" s="233" t="s">
        <v>246</v>
      </c>
      <c r="C129" s="234"/>
      <c r="D129" s="235"/>
    </row>
    <row r="130" s="224" customFormat="1" customHeight="1" spans="1:4">
      <c r="A130" s="233">
        <v>2011450</v>
      </c>
      <c r="B130" s="233" t="s">
        <v>178</v>
      </c>
      <c r="C130" s="234"/>
      <c r="D130" s="235"/>
    </row>
    <row r="131" s="224" customFormat="1" customHeight="1" spans="1:4">
      <c r="A131" s="233">
        <v>2011499</v>
      </c>
      <c r="B131" s="233" t="s">
        <v>247</v>
      </c>
      <c r="C131" s="234"/>
      <c r="D131" s="235"/>
    </row>
    <row r="132" s="224" customFormat="1" customHeight="1" spans="1:4">
      <c r="A132" s="233">
        <v>20123</v>
      </c>
      <c r="B132" s="233" t="s">
        <v>248</v>
      </c>
      <c r="C132" s="234">
        <f>SUM(C133:C138)</f>
        <v>20</v>
      </c>
      <c r="D132" s="235"/>
    </row>
    <row r="133" s="224" customFormat="1" customHeight="1" spans="1:4">
      <c r="A133" s="233">
        <v>2012301</v>
      </c>
      <c r="B133" s="233" t="s">
        <v>169</v>
      </c>
      <c r="C133" s="234"/>
      <c r="D133" s="235"/>
    </row>
    <row r="134" s="224" customFormat="1" customHeight="1" spans="1:4">
      <c r="A134" s="233">
        <v>2012302</v>
      </c>
      <c r="B134" s="233" t="s">
        <v>170</v>
      </c>
      <c r="C134" s="234"/>
      <c r="D134" s="235"/>
    </row>
    <row r="135" s="224" customFormat="1" customHeight="1" spans="1:4">
      <c r="A135" s="233">
        <v>2012303</v>
      </c>
      <c r="B135" s="233" t="s">
        <v>171</v>
      </c>
      <c r="C135" s="234"/>
      <c r="D135" s="235"/>
    </row>
    <row r="136" s="224" customFormat="1" customHeight="1" spans="1:4">
      <c r="A136" s="233">
        <v>2012304</v>
      </c>
      <c r="B136" s="233" t="s">
        <v>249</v>
      </c>
      <c r="C136" s="234">
        <v>20</v>
      </c>
      <c r="D136" s="235"/>
    </row>
    <row r="137" s="224" customFormat="1" customHeight="1" spans="1:4">
      <c r="A137" s="233">
        <v>2012350</v>
      </c>
      <c r="B137" s="233" t="s">
        <v>178</v>
      </c>
      <c r="C137" s="234"/>
      <c r="D137" s="235"/>
    </row>
    <row r="138" s="224" customFormat="1" customHeight="1" spans="1:4">
      <c r="A138" s="233">
        <v>2012399</v>
      </c>
      <c r="B138" s="233" t="s">
        <v>250</v>
      </c>
      <c r="C138" s="234"/>
      <c r="D138" s="235"/>
    </row>
    <row r="139" s="224" customFormat="1" customHeight="1" spans="1:4">
      <c r="A139" s="233">
        <v>20125</v>
      </c>
      <c r="B139" s="233" t="s">
        <v>251</v>
      </c>
      <c r="C139" s="234">
        <f>SUM(C140:C146)</f>
        <v>0</v>
      </c>
      <c r="D139" s="235"/>
    </row>
    <row r="140" s="224" customFormat="1" customHeight="1" spans="1:4">
      <c r="A140" s="233">
        <v>2012501</v>
      </c>
      <c r="B140" s="233" t="s">
        <v>169</v>
      </c>
      <c r="C140" s="234"/>
      <c r="D140" s="235"/>
    </row>
    <row r="141" s="224" customFormat="1" customHeight="1" spans="1:4">
      <c r="A141" s="233">
        <v>2012502</v>
      </c>
      <c r="B141" s="233" t="s">
        <v>170</v>
      </c>
      <c r="C141" s="234"/>
      <c r="D141" s="235"/>
    </row>
    <row r="142" s="224" customFormat="1" customHeight="1" spans="1:4">
      <c r="A142" s="233">
        <v>2012503</v>
      </c>
      <c r="B142" s="233" t="s">
        <v>171</v>
      </c>
      <c r="C142" s="234"/>
      <c r="D142" s="235"/>
    </row>
    <row r="143" s="224" customFormat="1" customHeight="1" spans="1:4">
      <c r="A143" s="233">
        <v>2012504</v>
      </c>
      <c r="B143" s="233" t="s">
        <v>252</v>
      </c>
      <c r="C143" s="234"/>
      <c r="D143" s="235"/>
    </row>
    <row r="144" s="224" customFormat="1" customHeight="1" spans="1:4">
      <c r="A144" s="233">
        <v>2012505</v>
      </c>
      <c r="B144" s="233" t="s">
        <v>253</v>
      </c>
      <c r="C144" s="234"/>
      <c r="D144" s="235"/>
    </row>
    <row r="145" s="224" customFormat="1" customHeight="1" spans="1:4">
      <c r="A145" s="233">
        <v>2012550</v>
      </c>
      <c r="B145" s="233" t="s">
        <v>178</v>
      </c>
      <c r="C145" s="234"/>
      <c r="D145" s="235"/>
    </row>
    <row r="146" s="224" customFormat="1" customHeight="1" spans="1:4">
      <c r="A146" s="233">
        <v>2012599</v>
      </c>
      <c r="B146" s="233" t="s">
        <v>254</v>
      </c>
      <c r="C146" s="234"/>
      <c r="D146" s="235"/>
    </row>
    <row r="147" s="224" customFormat="1" customHeight="1" spans="1:4">
      <c r="A147" s="233">
        <v>20126</v>
      </c>
      <c r="B147" s="233" t="s">
        <v>255</v>
      </c>
      <c r="C147" s="234">
        <f>SUM(C148:C152)</f>
        <v>302</v>
      </c>
      <c r="D147" s="235"/>
    </row>
    <row r="148" s="224" customFormat="1" customHeight="1" spans="1:4">
      <c r="A148" s="233">
        <v>2012601</v>
      </c>
      <c r="B148" s="233" t="s">
        <v>169</v>
      </c>
      <c r="C148" s="234">
        <v>127</v>
      </c>
      <c r="D148" s="235"/>
    </row>
    <row r="149" s="224" customFormat="1" customHeight="1" spans="1:4">
      <c r="A149" s="233">
        <v>2012602</v>
      </c>
      <c r="B149" s="233" t="s">
        <v>170</v>
      </c>
      <c r="C149" s="234">
        <v>76</v>
      </c>
      <c r="D149" s="235"/>
    </row>
    <row r="150" s="224" customFormat="1" customHeight="1" spans="1:4">
      <c r="A150" s="233">
        <v>2012603</v>
      </c>
      <c r="B150" s="233" t="s">
        <v>171</v>
      </c>
      <c r="C150" s="234"/>
      <c r="D150" s="235"/>
    </row>
    <row r="151" s="224" customFormat="1" customHeight="1" spans="1:4">
      <c r="A151" s="233">
        <v>2012604</v>
      </c>
      <c r="B151" s="233" t="s">
        <v>256</v>
      </c>
      <c r="C151" s="234">
        <v>99</v>
      </c>
      <c r="D151" s="235"/>
    </row>
    <row r="152" s="224" customFormat="1" customHeight="1" spans="1:4">
      <c r="A152" s="233">
        <v>2012699</v>
      </c>
      <c r="B152" s="233" t="s">
        <v>257</v>
      </c>
      <c r="C152" s="234"/>
      <c r="D152" s="235"/>
    </row>
    <row r="153" s="224" customFormat="1" customHeight="1" spans="1:4">
      <c r="A153" s="233">
        <v>20128</v>
      </c>
      <c r="B153" s="233" t="s">
        <v>258</v>
      </c>
      <c r="C153" s="234">
        <f>SUM(C154:C159)</f>
        <v>94</v>
      </c>
      <c r="D153" s="235"/>
    </row>
    <row r="154" s="224" customFormat="1" customHeight="1" spans="1:4">
      <c r="A154" s="233">
        <v>2012801</v>
      </c>
      <c r="B154" s="233" t="s">
        <v>169</v>
      </c>
      <c r="C154" s="234">
        <v>74</v>
      </c>
      <c r="D154" s="235"/>
    </row>
    <row r="155" s="224" customFormat="1" customHeight="1" spans="1:4">
      <c r="A155" s="233">
        <v>2012802</v>
      </c>
      <c r="B155" s="233" t="s">
        <v>170</v>
      </c>
      <c r="C155" s="234">
        <v>20</v>
      </c>
      <c r="D155" s="235"/>
    </row>
    <row r="156" s="224" customFormat="1" customHeight="1" spans="1:4">
      <c r="A156" s="233">
        <v>2012803</v>
      </c>
      <c r="B156" s="233" t="s">
        <v>171</v>
      </c>
      <c r="C156" s="234"/>
      <c r="D156" s="235"/>
    </row>
    <row r="157" s="224" customFormat="1" customHeight="1" spans="1:4">
      <c r="A157" s="233">
        <v>2012804</v>
      </c>
      <c r="B157" s="233" t="s">
        <v>183</v>
      </c>
      <c r="C157" s="234"/>
      <c r="D157" s="235"/>
    </row>
    <row r="158" s="224" customFormat="1" customHeight="1" spans="1:4">
      <c r="A158" s="233">
        <v>2012850</v>
      </c>
      <c r="B158" s="233" t="s">
        <v>178</v>
      </c>
      <c r="C158" s="234"/>
      <c r="D158" s="235"/>
    </row>
    <row r="159" s="224" customFormat="1" customHeight="1" spans="1:4">
      <c r="A159" s="233">
        <v>2012899</v>
      </c>
      <c r="B159" s="233" t="s">
        <v>259</v>
      </c>
      <c r="C159" s="234"/>
      <c r="D159" s="235"/>
    </row>
    <row r="160" s="224" customFormat="1" customHeight="1" spans="1:4">
      <c r="A160" s="233">
        <v>20129</v>
      </c>
      <c r="B160" s="233" t="s">
        <v>260</v>
      </c>
      <c r="C160" s="234">
        <f>SUM(C161:C166)</f>
        <v>344</v>
      </c>
      <c r="D160" s="235"/>
    </row>
    <row r="161" s="224" customFormat="1" customHeight="1" spans="1:4">
      <c r="A161" s="233">
        <v>2012901</v>
      </c>
      <c r="B161" s="233" t="s">
        <v>169</v>
      </c>
      <c r="C161" s="234">
        <v>217</v>
      </c>
      <c r="D161" s="235"/>
    </row>
    <row r="162" s="224" customFormat="1" customHeight="1" spans="1:4">
      <c r="A162" s="233">
        <v>2012902</v>
      </c>
      <c r="B162" s="233" t="s">
        <v>170</v>
      </c>
      <c r="C162" s="234">
        <v>99</v>
      </c>
      <c r="D162" s="235"/>
    </row>
    <row r="163" s="224" customFormat="1" customHeight="1" spans="1:4">
      <c r="A163" s="233">
        <v>2012903</v>
      </c>
      <c r="B163" s="233" t="s">
        <v>171</v>
      </c>
      <c r="C163" s="234"/>
      <c r="D163" s="235"/>
    </row>
    <row r="164" s="224" customFormat="1" customHeight="1" spans="1:4">
      <c r="A164" s="233">
        <v>2012906</v>
      </c>
      <c r="B164" s="233" t="s">
        <v>261</v>
      </c>
      <c r="C164" s="234">
        <v>28</v>
      </c>
      <c r="D164" s="235"/>
    </row>
    <row r="165" s="224" customFormat="1" customHeight="1" spans="1:4">
      <c r="A165" s="233">
        <v>2012950</v>
      </c>
      <c r="B165" s="233" t="s">
        <v>178</v>
      </c>
      <c r="C165" s="234"/>
      <c r="D165" s="235"/>
    </row>
    <row r="166" s="224" customFormat="1" customHeight="1" spans="1:4">
      <c r="A166" s="233">
        <v>2012999</v>
      </c>
      <c r="B166" s="233" t="s">
        <v>262</v>
      </c>
      <c r="C166" s="234"/>
      <c r="D166" s="235"/>
    </row>
    <row r="167" s="224" customFormat="1" customHeight="1" spans="1:4">
      <c r="A167" s="233">
        <v>20131</v>
      </c>
      <c r="B167" s="233" t="s">
        <v>263</v>
      </c>
      <c r="C167" s="234">
        <f>SUM(C168:C173)</f>
        <v>743</v>
      </c>
      <c r="D167" s="235"/>
    </row>
    <row r="168" s="224" customFormat="1" customHeight="1" spans="1:4">
      <c r="A168" s="233">
        <v>2013101</v>
      </c>
      <c r="B168" s="233" t="s">
        <v>169</v>
      </c>
      <c r="C168" s="234">
        <v>560</v>
      </c>
      <c r="D168" s="235"/>
    </row>
    <row r="169" s="224" customFormat="1" customHeight="1" spans="1:4">
      <c r="A169" s="233">
        <v>2013102</v>
      </c>
      <c r="B169" s="233" t="s">
        <v>170</v>
      </c>
      <c r="C169" s="234">
        <v>183</v>
      </c>
      <c r="D169" s="235"/>
    </row>
    <row r="170" s="224" customFormat="1" customHeight="1" spans="1:4">
      <c r="A170" s="233">
        <v>2013103</v>
      </c>
      <c r="B170" s="233" t="s">
        <v>171</v>
      </c>
      <c r="C170" s="234"/>
      <c r="D170" s="235"/>
    </row>
    <row r="171" s="224" customFormat="1" customHeight="1" spans="1:4">
      <c r="A171" s="233">
        <v>2013105</v>
      </c>
      <c r="B171" s="233" t="s">
        <v>264</v>
      </c>
      <c r="C171" s="234"/>
      <c r="D171" s="235"/>
    </row>
    <row r="172" s="224" customFormat="1" customHeight="1" spans="1:4">
      <c r="A172" s="233">
        <v>2013150</v>
      </c>
      <c r="B172" s="233" t="s">
        <v>178</v>
      </c>
      <c r="C172" s="234"/>
      <c r="D172" s="235"/>
    </row>
    <row r="173" s="224" customFormat="1" customHeight="1" spans="1:4">
      <c r="A173" s="233">
        <v>2013199</v>
      </c>
      <c r="B173" s="233" t="s">
        <v>265</v>
      </c>
      <c r="C173" s="234"/>
      <c r="D173" s="235"/>
    </row>
    <row r="174" s="224" customFormat="1" customHeight="1" spans="1:4">
      <c r="A174" s="233">
        <v>20132</v>
      </c>
      <c r="B174" s="233" t="s">
        <v>266</v>
      </c>
      <c r="C174" s="234">
        <f>SUM(C175:C180)</f>
        <v>654</v>
      </c>
      <c r="D174" s="235"/>
    </row>
    <row r="175" s="224" customFormat="1" customHeight="1" spans="1:4">
      <c r="A175" s="233">
        <v>2013201</v>
      </c>
      <c r="B175" s="233" t="s">
        <v>169</v>
      </c>
      <c r="C175" s="234">
        <v>427</v>
      </c>
      <c r="D175" s="235"/>
    </row>
    <row r="176" s="224" customFormat="1" customHeight="1" spans="1:4">
      <c r="A176" s="233">
        <v>2013202</v>
      </c>
      <c r="B176" s="233" t="s">
        <v>170</v>
      </c>
      <c r="C176" s="234">
        <v>198</v>
      </c>
      <c r="D176" s="235"/>
    </row>
    <row r="177" s="224" customFormat="1" customHeight="1" spans="1:4">
      <c r="A177" s="233">
        <v>2013203</v>
      </c>
      <c r="B177" s="233" t="s">
        <v>171</v>
      </c>
      <c r="C177" s="234"/>
      <c r="D177" s="235"/>
    </row>
    <row r="178" s="224" customFormat="1" customHeight="1" spans="1:4">
      <c r="A178" s="233">
        <v>2013204</v>
      </c>
      <c r="B178" s="233" t="s">
        <v>267</v>
      </c>
      <c r="C178" s="234">
        <v>29</v>
      </c>
      <c r="D178" s="235"/>
    </row>
    <row r="179" s="224" customFormat="1" customHeight="1" spans="1:4">
      <c r="A179" s="233">
        <v>2013250</v>
      </c>
      <c r="B179" s="233" t="s">
        <v>178</v>
      </c>
      <c r="C179" s="234"/>
      <c r="D179" s="235"/>
    </row>
    <row r="180" s="224" customFormat="1" customHeight="1" spans="1:4">
      <c r="A180" s="233">
        <v>2013299</v>
      </c>
      <c r="B180" s="233" t="s">
        <v>268</v>
      </c>
      <c r="C180" s="234"/>
      <c r="D180" s="235"/>
    </row>
    <row r="181" s="224" customFormat="1" customHeight="1" spans="1:4">
      <c r="A181" s="233">
        <v>20133</v>
      </c>
      <c r="B181" s="233" t="s">
        <v>269</v>
      </c>
      <c r="C181" s="234">
        <f>SUM(C182:C187)</f>
        <v>186</v>
      </c>
      <c r="D181" s="235"/>
    </row>
    <row r="182" s="224" customFormat="1" customHeight="1" spans="1:4">
      <c r="A182" s="233">
        <v>2013301</v>
      </c>
      <c r="B182" s="233" t="s">
        <v>169</v>
      </c>
      <c r="C182" s="234">
        <v>132</v>
      </c>
      <c r="D182" s="235"/>
    </row>
    <row r="183" s="224" customFormat="1" customHeight="1" spans="1:4">
      <c r="A183" s="233">
        <v>2013302</v>
      </c>
      <c r="B183" s="233" t="s">
        <v>170</v>
      </c>
      <c r="C183" s="234">
        <v>54</v>
      </c>
      <c r="D183" s="235"/>
    </row>
    <row r="184" s="224" customFormat="1" customHeight="1" spans="1:4">
      <c r="A184" s="233">
        <v>2013303</v>
      </c>
      <c r="B184" s="233" t="s">
        <v>171</v>
      </c>
      <c r="C184" s="234"/>
      <c r="D184" s="235"/>
    </row>
    <row r="185" s="224" customFormat="1" customHeight="1" spans="1:4">
      <c r="A185" s="233">
        <v>2013304</v>
      </c>
      <c r="B185" s="233" t="s">
        <v>270</v>
      </c>
      <c r="C185" s="234"/>
      <c r="D185" s="235"/>
    </row>
    <row r="186" s="224" customFormat="1" customHeight="1" spans="1:4">
      <c r="A186" s="233">
        <v>2013350</v>
      </c>
      <c r="B186" s="233" t="s">
        <v>178</v>
      </c>
      <c r="C186" s="234"/>
      <c r="D186" s="235"/>
    </row>
    <row r="187" s="224" customFormat="1" customHeight="1" spans="1:4">
      <c r="A187" s="233">
        <v>2013399</v>
      </c>
      <c r="B187" s="233" t="s">
        <v>271</v>
      </c>
      <c r="C187" s="234"/>
      <c r="D187" s="235"/>
    </row>
    <row r="188" s="224" customFormat="1" customHeight="1" spans="1:4">
      <c r="A188" s="233">
        <v>20134</v>
      </c>
      <c r="B188" s="233" t="s">
        <v>272</v>
      </c>
      <c r="C188" s="234">
        <f>SUM(C189:C195)</f>
        <v>254</v>
      </c>
      <c r="D188" s="235"/>
    </row>
    <row r="189" s="224" customFormat="1" customHeight="1" spans="1:4">
      <c r="A189" s="233">
        <v>2013401</v>
      </c>
      <c r="B189" s="233" t="s">
        <v>169</v>
      </c>
      <c r="C189" s="234">
        <v>181</v>
      </c>
      <c r="D189" s="235"/>
    </row>
    <row r="190" s="224" customFormat="1" customHeight="1" spans="1:4">
      <c r="A190" s="233">
        <v>2013402</v>
      </c>
      <c r="B190" s="233" t="s">
        <v>170</v>
      </c>
      <c r="C190" s="234">
        <v>73</v>
      </c>
      <c r="D190" s="235"/>
    </row>
    <row r="191" s="224" customFormat="1" customHeight="1" spans="1:4">
      <c r="A191" s="233">
        <v>2013403</v>
      </c>
      <c r="B191" s="233" t="s">
        <v>171</v>
      </c>
      <c r="C191" s="234"/>
      <c r="D191" s="235"/>
    </row>
    <row r="192" s="224" customFormat="1" customHeight="1" spans="1:4">
      <c r="A192" s="233">
        <v>2013404</v>
      </c>
      <c r="B192" s="233" t="s">
        <v>273</v>
      </c>
      <c r="C192" s="234"/>
      <c r="D192" s="235"/>
    </row>
    <row r="193" s="224" customFormat="1" customHeight="1" spans="1:4">
      <c r="A193" s="233">
        <v>2013405</v>
      </c>
      <c r="B193" s="233" t="s">
        <v>274</v>
      </c>
      <c r="C193" s="234"/>
      <c r="D193" s="235"/>
    </row>
    <row r="194" s="224" customFormat="1" customHeight="1" spans="1:4">
      <c r="A194" s="233">
        <v>2013450</v>
      </c>
      <c r="B194" s="233" t="s">
        <v>178</v>
      </c>
      <c r="C194" s="234"/>
      <c r="D194" s="235"/>
    </row>
    <row r="195" s="224" customFormat="1" customHeight="1" spans="1:4">
      <c r="A195" s="233">
        <v>2013499</v>
      </c>
      <c r="B195" s="233" t="s">
        <v>275</v>
      </c>
      <c r="C195" s="234"/>
      <c r="D195" s="235"/>
    </row>
    <row r="196" s="224" customFormat="1" customHeight="1" spans="1:4">
      <c r="A196" s="233">
        <v>20135</v>
      </c>
      <c r="B196" s="233" t="s">
        <v>276</v>
      </c>
      <c r="C196" s="234">
        <f>SUM(C197:C201)</f>
        <v>0</v>
      </c>
      <c r="D196" s="235"/>
    </row>
    <row r="197" s="224" customFormat="1" customHeight="1" spans="1:4">
      <c r="A197" s="233">
        <v>2013501</v>
      </c>
      <c r="B197" s="233" t="s">
        <v>169</v>
      </c>
      <c r="C197" s="234"/>
      <c r="D197" s="235"/>
    </row>
    <row r="198" s="224" customFormat="1" customHeight="1" spans="1:4">
      <c r="A198" s="233">
        <v>2013502</v>
      </c>
      <c r="B198" s="233" t="s">
        <v>170</v>
      </c>
      <c r="C198" s="234"/>
      <c r="D198" s="236"/>
    </row>
    <row r="199" s="224" customFormat="1" customHeight="1" spans="1:4">
      <c r="A199" s="233">
        <v>2013503</v>
      </c>
      <c r="B199" s="233" t="s">
        <v>171</v>
      </c>
      <c r="C199" s="234"/>
      <c r="D199" s="236"/>
    </row>
    <row r="200" s="224" customFormat="1" customHeight="1" spans="1:4">
      <c r="A200" s="233">
        <v>2013550</v>
      </c>
      <c r="B200" s="233" t="s">
        <v>178</v>
      </c>
      <c r="C200" s="234"/>
      <c r="D200" s="236"/>
    </row>
    <row r="201" s="224" customFormat="1" customHeight="1" spans="1:4">
      <c r="A201" s="233">
        <v>2013599</v>
      </c>
      <c r="B201" s="233" t="s">
        <v>277</v>
      </c>
      <c r="C201" s="234"/>
      <c r="D201" s="235"/>
    </row>
    <row r="202" s="224" customFormat="1" customHeight="1" spans="1:4">
      <c r="A202" s="233">
        <v>20136</v>
      </c>
      <c r="B202" s="233" t="s">
        <v>278</v>
      </c>
      <c r="C202" s="234">
        <f>SUM(C203:C207)</f>
        <v>913</v>
      </c>
      <c r="D202" s="235"/>
    </row>
    <row r="203" s="224" customFormat="1" customHeight="1" spans="1:4">
      <c r="A203" s="233">
        <v>2013601</v>
      </c>
      <c r="B203" s="233" t="s">
        <v>169</v>
      </c>
      <c r="C203" s="234">
        <v>55</v>
      </c>
      <c r="D203" s="235"/>
    </row>
    <row r="204" s="224" customFormat="1" customHeight="1" spans="1:4">
      <c r="A204" s="233">
        <v>2013602</v>
      </c>
      <c r="B204" s="233" t="s">
        <v>170</v>
      </c>
      <c r="C204" s="234">
        <v>699</v>
      </c>
      <c r="D204" s="235"/>
    </row>
    <row r="205" s="224" customFormat="1" customHeight="1" spans="1:4">
      <c r="A205" s="233">
        <v>2013603</v>
      </c>
      <c r="B205" s="233" t="s">
        <v>171</v>
      </c>
      <c r="C205" s="234"/>
      <c r="D205" s="235"/>
    </row>
    <row r="206" s="224" customFormat="1" customHeight="1" spans="1:4">
      <c r="A206" s="233">
        <v>2013650</v>
      </c>
      <c r="B206" s="233" t="s">
        <v>178</v>
      </c>
      <c r="C206" s="234"/>
      <c r="D206" s="235"/>
    </row>
    <row r="207" s="224" customFormat="1" customHeight="1" spans="1:4">
      <c r="A207" s="233">
        <v>2013699</v>
      </c>
      <c r="B207" s="233" t="s">
        <v>279</v>
      </c>
      <c r="C207" s="234">
        <v>159</v>
      </c>
      <c r="D207" s="235"/>
    </row>
    <row r="208" s="224" customFormat="1" customHeight="1" spans="1:4">
      <c r="A208" s="233">
        <v>20137</v>
      </c>
      <c r="B208" s="233" t="s">
        <v>280</v>
      </c>
      <c r="C208" s="234">
        <f>SUM(C209:C214)</f>
        <v>165</v>
      </c>
      <c r="D208" s="235"/>
    </row>
    <row r="209" s="224" customFormat="1" customHeight="1" spans="1:4">
      <c r="A209" s="233">
        <v>2013701</v>
      </c>
      <c r="B209" s="233" t="s">
        <v>169</v>
      </c>
      <c r="C209" s="234">
        <v>79</v>
      </c>
      <c r="D209" s="235"/>
    </row>
    <row r="210" s="224" customFormat="1" customHeight="1" spans="1:4">
      <c r="A210" s="233">
        <v>2013702</v>
      </c>
      <c r="B210" s="233" t="s">
        <v>170</v>
      </c>
      <c r="C210" s="234">
        <v>38</v>
      </c>
      <c r="D210" s="235"/>
    </row>
    <row r="211" s="224" customFormat="1" customHeight="1" spans="1:4">
      <c r="A211" s="233">
        <v>2013703</v>
      </c>
      <c r="B211" s="233" t="s">
        <v>171</v>
      </c>
      <c r="C211" s="234"/>
      <c r="D211" s="235"/>
    </row>
    <row r="212" s="224" customFormat="1" customHeight="1" spans="1:4">
      <c r="A212" s="233">
        <v>2013704</v>
      </c>
      <c r="B212" s="233" t="s">
        <v>281</v>
      </c>
      <c r="C212" s="234"/>
      <c r="D212" s="235"/>
    </row>
    <row r="213" s="224" customFormat="1" customHeight="1" spans="1:4">
      <c r="A213" s="233">
        <v>2013750</v>
      </c>
      <c r="B213" s="233" t="s">
        <v>178</v>
      </c>
      <c r="C213" s="234"/>
      <c r="D213" s="235"/>
    </row>
    <row r="214" s="224" customFormat="1" customHeight="1" spans="1:4">
      <c r="A214" s="233">
        <v>2013799</v>
      </c>
      <c r="B214" s="233" t="s">
        <v>282</v>
      </c>
      <c r="C214" s="234">
        <v>48</v>
      </c>
      <c r="D214" s="235"/>
    </row>
    <row r="215" s="224" customFormat="1" customHeight="1" spans="1:4">
      <c r="A215" s="233">
        <v>20138</v>
      </c>
      <c r="B215" s="233" t="s">
        <v>283</v>
      </c>
      <c r="C215" s="234">
        <f>SUM(C216:C229)</f>
        <v>3470</v>
      </c>
      <c r="D215" s="235"/>
    </row>
    <row r="216" s="224" customFormat="1" customHeight="1" spans="1:4">
      <c r="A216" s="233">
        <v>2013801</v>
      </c>
      <c r="B216" s="233" t="s">
        <v>169</v>
      </c>
      <c r="C216" s="234">
        <v>1715</v>
      </c>
      <c r="D216" s="235"/>
    </row>
    <row r="217" s="224" customFormat="1" customHeight="1" spans="1:4">
      <c r="A217" s="233">
        <v>2013802</v>
      </c>
      <c r="B217" s="233" t="s">
        <v>170</v>
      </c>
      <c r="C217" s="234">
        <v>860</v>
      </c>
      <c r="D217" s="235"/>
    </row>
    <row r="218" s="224" customFormat="1" customHeight="1" spans="1:4">
      <c r="A218" s="233">
        <v>2013803</v>
      </c>
      <c r="B218" s="233" t="s">
        <v>171</v>
      </c>
      <c r="C218" s="234"/>
      <c r="D218" s="235"/>
    </row>
    <row r="219" s="224" customFormat="1" customHeight="1" spans="1:4">
      <c r="A219" s="233">
        <v>2013804</v>
      </c>
      <c r="B219" s="233" t="s">
        <v>284</v>
      </c>
      <c r="C219" s="234">
        <v>25</v>
      </c>
      <c r="D219" s="235"/>
    </row>
    <row r="220" s="224" customFormat="1" customHeight="1" spans="1:4">
      <c r="A220" s="233">
        <v>2013805</v>
      </c>
      <c r="B220" s="233" t="s">
        <v>285</v>
      </c>
      <c r="C220" s="234"/>
      <c r="D220" s="235"/>
    </row>
    <row r="221" s="224" customFormat="1" customHeight="1" spans="1:4">
      <c r="A221" s="233">
        <v>2013808</v>
      </c>
      <c r="B221" s="233" t="s">
        <v>210</v>
      </c>
      <c r="C221" s="234"/>
      <c r="D221" s="235"/>
    </row>
    <row r="222" s="224" customFormat="1" customHeight="1" spans="1:4">
      <c r="A222" s="233">
        <v>2013810</v>
      </c>
      <c r="B222" s="233" t="s">
        <v>286</v>
      </c>
      <c r="C222" s="234">
        <v>69</v>
      </c>
      <c r="D222" s="235"/>
    </row>
    <row r="223" s="224" customFormat="1" customHeight="1" spans="1:4">
      <c r="A223" s="233">
        <v>2013812</v>
      </c>
      <c r="B223" s="233" t="s">
        <v>287</v>
      </c>
      <c r="C223" s="234">
        <v>34</v>
      </c>
      <c r="D223" s="235"/>
    </row>
    <row r="224" s="224" customFormat="1" customHeight="1" spans="1:4">
      <c r="A224" s="233">
        <v>2013813</v>
      </c>
      <c r="B224" s="233" t="s">
        <v>288</v>
      </c>
      <c r="C224" s="234"/>
      <c r="D224" s="235"/>
    </row>
    <row r="225" s="224" customFormat="1" customHeight="1" spans="1:4">
      <c r="A225" s="233">
        <v>2013814</v>
      </c>
      <c r="B225" s="233" t="s">
        <v>289</v>
      </c>
      <c r="C225" s="234"/>
      <c r="D225" s="235"/>
    </row>
    <row r="226" s="224" customFormat="1" customHeight="1" spans="1:4">
      <c r="A226" s="233">
        <v>2013815</v>
      </c>
      <c r="B226" s="233" t="s">
        <v>290</v>
      </c>
      <c r="C226" s="234"/>
      <c r="D226" s="235"/>
    </row>
    <row r="227" s="224" customFormat="1" customHeight="1" spans="1:4">
      <c r="A227" s="233">
        <v>2013816</v>
      </c>
      <c r="B227" s="233" t="s">
        <v>291</v>
      </c>
      <c r="C227" s="234">
        <v>31</v>
      </c>
      <c r="D227" s="235"/>
    </row>
    <row r="228" s="224" customFormat="1" customHeight="1" spans="1:4">
      <c r="A228" s="233">
        <v>2013850</v>
      </c>
      <c r="B228" s="233" t="s">
        <v>178</v>
      </c>
      <c r="C228" s="234"/>
      <c r="D228" s="235"/>
    </row>
    <row r="229" s="224" customFormat="1" customHeight="1" spans="1:4">
      <c r="A229" s="233">
        <v>2013899</v>
      </c>
      <c r="B229" s="233" t="s">
        <v>292</v>
      </c>
      <c r="C229" s="234">
        <v>736</v>
      </c>
      <c r="D229" s="235"/>
    </row>
    <row r="230" s="224" customFormat="1" customHeight="1" spans="1:4">
      <c r="A230" s="233">
        <v>20199</v>
      </c>
      <c r="B230" s="233" t="s">
        <v>293</v>
      </c>
      <c r="C230" s="234">
        <f>SUM(C231:C232)</f>
        <v>681</v>
      </c>
      <c r="D230" s="235"/>
    </row>
    <row r="231" s="224" customFormat="1" customHeight="1" spans="1:4">
      <c r="A231" s="233">
        <v>2019901</v>
      </c>
      <c r="B231" s="233" t="s">
        <v>294</v>
      </c>
      <c r="C231" s="234"/>
      <c r="D231" s="235"/>
    </row>
    <row r="232" s="224" customFormat="1" customHeight="1" spans="1:4">
      <c r="A232" s="233">
        <v>2019999</v>
      </c>
      <c r="B232" s="233" t="s">
        <v>295</v>
      </c>
      <c r="C232" s="234">
        <v>681</v>
      </c>
      <c r="D232" s="235"/>
    </row>
    <row r="233" s="224" customFormat="1" customHeight="1" spans="1:4">
      <c r="A233" s="233">
        <v>202</v>
      </c>
      <c r="B233" s="233" t="s">
        <v>296</v>
      </c>
      <c r="C233" s="234">
        <f>SUM(C234,C241,C244,C247,C253,C258,C260,C265,C271)</f>
        <v>0</v>
      </c>
      <c r="D233" s="235"/>
    </row>
    <row r="234" s="224" customFormat="1" customHeight="1" spans="1:4">
      <c r="A234" s="233">
        <v>20201</v>
      </c>
      <c r="B234" s="233" t="s">
        <v>297</v>
      </c>
      <c r="C234" s="234">
        <f>SUM(C235:C240)</f>
        <v>0</v>
      </c>
      <c r="D234" s="235"/>
    </row>
    <row r="235" s="224" customFormat="1" customHeight="1" spans="1:4">
      <c r="A235" s="233">
        <v>2020101</v>
      </c>
      <c r="B235" s="233" t="s">
        <v>169</v>
      </c>
      <c r="C235" s="234"/>
      <c r="D235" s="235"/>
    </row>
    <row r="236" s="224" customFormat="1" customHeight="1" spans="1:4">
      <c r="A236" s="233">
        <v>2020102</v>
      </c>
      <c r="B236" s="233" t="s">
        <v>170</v>
      </c>
      <c r="C236" s="234"/>
      <c r="D236" s="235"/>
    </row>
    <row r="237" s="224" customFormat="1" customHeight="1" spans="1:4">
      <c r="A237" s="233">
        <v>2020103</v>
      </c>
      <c r="B237" s="233" t="s">
        <v>171</v>
      </c>
      <c r="C237" s="234"/>
      <c r="D237" s="235"/>
    </row>
    <row r="238" s="224" customFormat="1" customHeight="1" spans="1:4">
      <c r="A238" s="233">
        <v>2020104</v>
      </c>
      <c r="B238" s="233" t="s">
        <v>264</v>
      </c>
      <c r="C238" s="234"/>
      <c r="D238" s="235"/>
    </row>
    <row r="239" s="224" customFormat="1" customHeight="1" spans="1:4">
      <c r="A239" s="233">
        <v>2020150</v>
      </c>
      <c r="B239" s="233" t="s">
        <v>178</v>
      </c>
      <c r="C239" s="234"/>
      <c r="D239" s="235"/>
    </row>
    <row r="240" s="224" customFormat="1" customHeight="1" spans="1:4">
      <c r="A240" s="233">
        <v>2020199</v>
      </c>
      <c r="B240" s="233" t="s">
        <v>298</v>
      </c>
      <c r="C240" s="234"/>
      <c r="D240" s="235"/>
    </row>
    <row r="241" s="224" customFormat="1" customHeight="1" spans="1:4">
      <c r="A241" s="233">
        <v>20202</v>
      </c>
      <c r="B241" s="233" t="s">
        <v>299</v>
      </c>
      <c r="C241" s="234">
        <f>SUM(C242:C243)</f>
        <v>0</v>
      </c>
      <c r="D241" s="235"/>
    </row>
    <row r="242" s="224" customFormat="1" customHeight="1" spans="1:4">
      <c r="A242" s="233">
        <v>2020201</v>
      </c>
      <c r="B242" s="233" t="s">
        <v>300</v>
      </c>
      <c r="C242" s="234"/>
      <c r="D242" s="235"/>
    </row>
    <row r="243" s="224" customFormat="1" customHeight="1" spans="1:4">
      <c r="A243" s="233">
        <v>2020202</v>
      </c>
      <c r="B243" s="233" t="s">
        <v>301</v>
      </c>
      <c r="C243" s="234"/>
      <c r="D243" s="235"/>
    </row>
    <row r="244" s="224" customFormat="1" customHeight="1" spans="1:4">
      <c r="A244" s="233">
        <v>20203</v>
      </c>
      <c r="B244" s="233" t="s">
        <v>302</v>
      </c>
      <c r="C244" s="234">
        <f>SUM(C245:C246)</f>
        <v>0</v>
      </c>
      <c r="D244" s="235"/>
    </row>
    <row r="245" s="224" customFormat="1" customHeight="1" spans="1:4">
      <c r="A245" s="233">
        <v>2020304</v>
      </c>
      <c r="B245" s="233" t="s">
        <v>303</v>
      </c>
      <c r="C245" s="234"/>
      <c r="D245" s="235"/>
    </row>
    <row r="246" s="224" customFormat="1" customHeight="1" spans="1:4">
      <c r="A246" s="233">
        <v>2020306</v>
      </c>
      <c r="B246" s="233" t="s">
        <v>304</v>
      </c>
      <c r="C246" s="234"/>
      <c r="D246" s="235"/>
    </row>
    <row r="247" s="224" customFormat="1" customHeight="1" spans="1:4">
      <c r="A247" s="233">
        <v>20204</v>
      </c>
      <c r="B247" s="233" t="s">
        <v>305</v>
      </c>
      <c r="C247" s="234">
        <f>SUM(C248:C252)</f>
        <v>0</v>
      </c>
      <c r="D247" s="235"/>
    </row>
    <row r="248" s="224" customFormat="1" customHeight="1" spans="1:4">
      <c r="A248" s="233">
        <v>2020401</v>
      </c>
      <c r="B248" s="233" t="s">
        <v>306</v>
      </c>
      <c r="C248" s="234"/>
      <c r="D248" s="235"/>
    </row>
    <row r="249" s="224" customFormat="1" customHeight="1" spans="1:4">
      <c r="A249" s="233">
        <v>2020402</v>
      </c>
      <c r="B249" s="233" t="s">
        <v>307</v>
      </c>
      <c r="C249" s="234"/>
      <c r="D249" s="235"/>
    </row>
    <row r="250" s="224" customFormat="1" customHeight="1" spans="1:4">
      <c r="A250" s="233">
        <v>2020403</v>
      </c>
      <c r="B250" s="233" t="s">
        <v>308</v>
      </c>
      <c r="C250" s="234"/>
      <c r="D250" s="235"/>
    </row>
    <row r="251" s="224" customFormat="1" customHeight="1" spans="1:4">
      <c r="A251" s="233">
        <v>2020404</v>
      </c>
      <c r="B251" s="233" t="s">
        <v>309</v>
      </c>
      <c r="C251" s="234"/>
      <c r="D251" s="235"/>
    </row>
    <row r="252" s="224" customFormat="1" customHeight="1" spans="1:4">
      <c r="A252" s="233">
        <v>2020499</v>
      </c>
      <c r="B252" s="233" t="s">
        <v>310</v>
      </c>
      <c r="C252" s="234"/>
      <c r="D252" s="235"/>
    </row>
    <row r="253" s="224" customFormat="1" customHeight="1" spans="1:4">
      <c r="A253" s="233">
        <v>20205</v>
      </c>
      <c r="B253" s="233" t="s">
        <v>311</v>
      </c>
      <c r="C253" s="234">
        <f>SUM(C254:C257)</f>
        <v>0</v>
      </c>
      <c r="D253" s="235"/>
    </row>
    <row r="254" s="224" customFormat="1" customHeight="1" spans="1:4">
      <c r="A254" s="233">
        <v>2020503</v>
      </c>
      <c r="B254" s="233" t="s">
        <v>312</v>
      </c>
      <c r="C254" s="234"/>
      <c r="D254" s="235"/>
    </row>
    <row r="255" s="224" customFormat="1" customHeight="1" spans="1:4">
      <c r="A255" s="233">
        <v>2020504</v>
      </c>
      <c r="B255" s="233" t="s">
        <v>313</v>
      </c>
      <c r="C255" s="234"/>
      <c r="D255" s="235"/>
    </row>
    <row r="256" s="224" customFormat="1" customHeight="1" spans="1:4">
      <c r="A256" s="233">
        <v>2020505</v>
      </c>
      <c r="B256" s="233" t="s">
        <v>314</v>
      </c>
      <c r="C256" s="234"/>
      <c r="D256" s="235"/>
    </row>
    <row r="257" s="224" customFormat="1" customHeight="1" spans="1:4">
      <c r="A257" s="233">
        <v>2020599</v>
      </c>
      <c r="B257" s="233" t="s">
        <v>315</v>
      </c>
      <c r="C257" s="234"/>
      <c r="D257" s="235"/>
    </row>
    <row r="258" s="224" customFormat="1" customHeight="1" spans="1:4">
      <c r="A258" s="233">
        <v>20206</v>
      </c>
      <c r="B258" s="233" t="s">
        <v>316</v>
      </c>
      <c r="C258" s="234">
        <f>C259</f>
        <v>0</v>
      </c>
      <c r="D258" s="235"/>
    </row>
    <row r="259" s="224" customFormat="1" customHeight="1" spans="1:4">
      <c r="A259" s="233">
        <v>2020601</v>
      </c>
      <c r="B259" s="233" t="s">
        <v>317</v>
      </c>
      <c r="C259" s="234"/>
      <c r="D259" s="235"/>
    </row>
    <row r="260" s="224" customFormat="1" customHeight="1" spans="1:4">
      <c r="A260" s="233">
        <v>20207</v>
      </c>
      <c r="B260" s="233" t="s">
        <v>318</v>
      </c>
      <c r="C260" s="234">
        <f>SUM(C261:C264)</f>
        <v>0</v>
      </c>
      <c r="D260" s="235"/>
    </row>
    <row r="261" s="224" customFormat="1" customHeight="1" spans="1:4">
      <c r="A261" s="233">
        <v>2020701</v>
      </c>
      <c r="B261" s="233" t="s">
        <v>319</v>
      </c>
      <c r="C261" s="234"/>
      <c r="D261" s="235"/>
    </row>
    <row r="262" s="224" customFormat="1" customHeight="1" spans="1:4">
      <c r="A262" s="233">
        <v>2020702</v>
      </c>
      <c r="B262" s="233" t="s">
        <v>320</v>
      </c>
      <c r="C262" s="234"/>
      <c r="D262" s="235"/>
    </row>
    <row r="263" s="224" customFormat="1" customHeight="1" spans="1:4">
      <c r="A263" s="233">
        <v>2020703</v>
      </c>
      <c r="B263" s="233" t="s">
        <v>321</v>
      </c>
      <c r="C263" s="234"/>
      <c r="D263" s="235"/>
    </row>
    <row r="264" s="224" customFormat="1" customHeight="1" spans="1:4">
      <c r="A264" s="233">
        <v>2020799</v>
      </c>
      <c r="B264" s="233" t="s">
        <v>322</v>
      </c>
      <c r="C264" s="234"/>
      <c r="D264" s="235"/>
    </row>
    <row r="265" s="224" customFormat="1" customHeight="1" spans="1:4">
      <c r="A265" s="233">
        <v>20208</v>
      </c>
      <c r="B265" s="233" t="s">
        <v>323</v>
      </c>
      <c r="C265" s="234">
        <f>SUM(C266:C270)</f>
        <v>0</v>
      </c>
      <c r="D265" s="235"/>
    </row>
    <row r="266" s="224" customFormat="1" customHeight="1" spans="1:4">
      <c r="A266" s="233">
        <v>2020801</v>
      </c>
      <c r="B266" s="233" t="s">
        <v>169</v>
      </c>
      <c r="C266" s="234"/>
      <c r="D266" s="235"/>
    </row>
    <row r="267" s="224" customFormat="1" customHeight="1" spans="1:4">
      <c r="A267" s="233">
        <v>2020802</v>
      </c>
      <c r="B267" s="233" t="s">
        <v>170</v>
      </c>
      <c r="C267" s="234"/>
      <c r="D267" s="235"/>
    </row>
    <row r="268" s="224" customFormat="1" customHeight="1" spans="1:4">
      <c r="A268" s="233">
        <v>2020803</v>
      </c>
      <c r="B268" s="233" t="s">
        <v>171</v>
      </c>
      <c r="C268" s="234"/>
      <c r="D268" s="235"/>
    </row>
    <row r="269" s="224" customFormat="1" customHeight="1" spans="1:4">
      <c r="A269" s="233">
        <v>2020850</v>
      </c>
      <c r="B269" s="233" t="s">
        <v>178</v>
      </c>
      <c r="C269" s="234"/>
      <c r="D269" s="235"/>
    </row>
    <row r="270" s="224" customFormat="1" customHeight="1" spans="1:4">
      <c r="A270" s="233">
        <v>2020899</v>
      </c>
      <c r="B270" s="233" t="s">
        <v>324</v>
      </c>
      <c r="C270" s="234"/>
      <c r="D270" s="235"/>
    </row>
    <row r="271" s="224" customFormat="1" customHeight="1" spans="1:4">
      <c r="A271" s="233">
        <v>20299</v>
      </c>
      <c r="B271" s="233" t="s">
        <v>325</v>
      </c>
      <c r="C271" s="234">
        <f>C272</f>
        <v>0</v>
      </c>
      <c r="D271" s="235"/>
    </row>
    <row r="272" s="224" customFormat="1" customHeight="1" spans="1:4">
      <c r="A272" s="233">
        <v>2029999</v>
      </c>
      <c r="B272" s="233" t="s">
        <v>326</v>
      </c>
      <c r="C272" s="234"/>
      <c r="D272" s="235"/>
    </row>
    <row r="273" s="224" customFormat="1" customHeight="1" spans="1:4">
      <c r="A273" s="233">
        <v>203</v>
      </c>
      <c r="B273" s="233" t="s">
        <v>327</v>
      </c>
      <c r="C273" s="234">
        <f>SUM(C274,C278,C280,C282,C290)</f>
        <v>78</v>
      </c>
      <c r="D273" s="235"/>
    </row>
    <row r="274" s="224" customFormat="1" customHeight="1" spans="1:4">
      <c r="A274" s="233">
        <v>20301</v>
      </c>
      <c r="B274" s="233" t="s">
        <v>328</v>
      </c>
      <c r="C274" s="234">
        <f>SUM(C275:C277)</f>
        <v>0</v>
      </c>
      <c r="D274" s="235"/>
    </row>
    <row r="275" s="224" customFormat="1" customHeight="1" spans="1:4">
      <c r="A275" s="233">
        <v>2030101</v>
      </c>
      <c r="B275" s="233" t="s">
        <v>329</v>
      </c>
      <c r="C275" s="234"/>
      <c r="D275" s="235"/>
    </row>
    <row r="276" s="224" customFormat="1" customHeight="1" spans="1:4">
      <c r="A276" s="233">
        <v>2030102</v>
      </c>
      <c r="B276" s="233" t="s">
        <v>330</v>
      </c>
      <c r="C276" s="234"/>
      <c r="D276" s="235"/>
    </row>
    <row r="277" s="224" customFormat="1" customHeight="1" spans="1:4">
      <c r="A277" s="233">
        <v>2030199</v>
      </c>
      <c r="B277" s="233" t="s">
        <v>331</v>
      </c>
      <c r="C277" s="234"/>
      <c r="D277" s="235"/>
    </row>
    <row r="278" s="224" customFormat="1" customHeight="1" spans="1:4">
      <c r="A278" s="233">
        <v>20304</v>
      </c>
      <c r="B278" s="233" t="s">
        <v>332</v>
      </c>
      <c r="C278" s="234">
        <f>C279</f>
        <v>0</v>
      </c>
      <c r="D278" s="235"/>
    </row>
    <row r="279" s="224" customFormat="1" customHeight="1" spans="1:4">
      <c r="A279" s="233">
        <v>2030401</v>
      </c>
      <c r="B279" s="233" t="s">
        <v>333</v>
      </c>
      <c r="C279" s="234"/>
      <c r="D279" s="235"/>
    </row>
    <row r="280" s="224" customFormat="1" customHeight="1" spans="1:4">
      <c r="A280" s="233">
        <v>20305</v>
      </c>
      <c r="B280" s="233" t="s">
        <v>334</v>
      </c>
      <c r="C280" s="234">
        <f>C281</f>
        <v>0</v>
      </c>
      <c r="D280" s="235"/>
    </row>
    <row r="281" s="224" customFormat="1" customHeight="1" spans="1:4">
      <c r="A281" s="233">
        <v>2030501</v>
      </c>
      <c r="B281" s="233" t="s">
        <v>335</v>
      </c>
      <c r="C281" s="234"/>
      <c r="D281" s="235"/>
    </row>
    <row r="282" s="224" customFormat="1" customHeight="1" spans="1:4">
      <c r="A282" s="233">
        <v>20306</v>
      </c>
      <c r="B282" s="233" t="s">
        <v>336</v>
      </c>
      <c r="C282" s="234">
        <f>SUM(C283:C289)</f>
        <v>78</v>
      </c>
      <c r="D282" s="235"/>
    </row>
    <row r="283" s="224" customFormat="1" customHeight="1" spans="1:4">
      <c r="A283" s="233">
        <v>2030601</v>
      </c>
      <c r="B283" s="233" t="s">
        <v>337</v>
      </c>
      <c r="C283" s="234">
        <f>93-15</f>
        <v>78</v>
      </c>
      <c r="D283" s="235"/>
    </row>
    <row r="284" s="224" customFormat="1" customHeight="1" spans="1:4">
      <c r="A284" s="233">
        <v>2030602</v>
      </c>
      <c r="B284" s="233" t="s">
        <v>338</v>
      </c>
      <c r="C284" s="234"/>
      <c r="D284" s="235"/>
    </row>
    <row r="285" s="224" customFormat="1" customHeight="1" spans="1:4">
      <c r="A285" s="233">
        <v>2030603</v>
      </c>
      <c r="B285" s="233" t="s">
        <v>339</v>
      </c>
      <c r="C285" s="234"/>
      <c r="D285" s="235"/>
    </row>
    <row r="286" s="224" customFormat="1" customHeight="1" spans="1:4">
      <c r="A286" s="233">
        <v>2030604</v>
      </c>
      <c r="B286" s="233" t="s">
        <v>340</v>
      </c>
      <c r="C286" s="234"/>
      <c r="D286" s="235"/>
    </row>
    <row r="287" s="224" customFormat="1" customHeight="1" spans="1:4">
      <c r="A287" s="233">
        <v>2030607</v>
      </c>
      <c r="B287" s="233" t="s">
        <v>341</v>
      </c>
      <c r="C287" s="234"/>
      <c r="D287" s="235"/>
    </row>
    <row r="288" s="224" customFormat="1" customHeight="1" spans="1:4">
      <c r="A288" s="233">
        <v>2030608</v>
      </c>
      <c r="B288" s="233" t="s">
        <v>342</v>
      </c>
      <c r="C288" s="234"/>
      <c r="D288" s="235"/>
    </row>
    <row r="289" s="224" customFormat="1" customHeight="1" spans="1:4">
      <c r="A289" s="233">
        <v>2030699</v>
      </c>
      <c r="B289" s="233" t="s">
        <v>343</v>
      </c>
      <c r="C289" s="234"/>
      <c r="D289" s="235"/>
    </row>
    <row r="290" s="224" customFormat="1" customHeight="1" spans="1:4">
      <c r="A290" s="233">
        <v>20399</v>
      </c>
      <c r="B290" s="233" t="s">
        <v>344</v>
      </c>
      <c r="C290" s="234">
        <f>C291</f>
        <v>0</v>
      </c>
      <c r="D290" s="235"/>
    </row>
    <row r="291" s="224" customFormat="1" customHeight="1" spans="1:4">
      <c r="A291" s="233">
        <v>2039999</v>
      </c>
      <c r="B291" s="233" t="s">
        <v>345</v>
      </c>
      <c r="C291" s="234"/>
      <c r="D291" s="235"/>
    </row>
    <row r="292" s="224" customFormat="1" customHeight="1" spans="1:4">
      <c r="A292" s="233">
        <v>204</v>
      </c>
      <c r="B292" s="233" t="s">
        <v>346</v>
      </c>
      <c r="C292" s="234">
        <f>SUM(C293,C296,C307,C314,C322,C331,C345,C355,C365,C373,C379)</f>
        <v>2295</v>
      </c>
      <c r="D292" s="235"/>
    </row>
    <row r="293" s="224" customFormat="1" customHeight="1" spans="1:4">
      <c r="A293" s="233">
        <v>20401</v>
      </c>
      <c r="B293" s="233" t="s">
        <v>347</v>
      </c>
      <c r="C293" s="234">
        <f>SUM(C294:C295)</f>
        <v>23</v>
      </c>
      <c r="D293" s="235"/>
    </row>
    <row r="294" s="224" customFormat="1" customHeight="1" spans="1:4">
      <c r="A294" s="233">
        <v>2040101</v>
      </c>
      <c r="B294" s="233" t="s">
        <v>348</v>
      </c>
      <c r="C294" s="234">
        <v>23</v>
      </c>
      <c r="D294" s="235"/>
    </row>
    <row r="295" s="224" customFormat="1" customHeight="1" spans="1:4">
      <c r="A295" s="233">
        <v>2040199</v>
      </c>
      <c r="B295" s="233" t="s">
        <v>349</v>
      </c>
      <c r="C295" s="234"/>
      <c r="D295" s="235"/>
    </row>
    <row r="296" s="224" customFormat="1" customHeight="1" spans="1:4">
      <c r="A296" s="233">
        <v>20402</v>
      </c>
      <c r="B296" s="233" t="s">
        <v>350</v>
      </c>
      <c r="C296" s="234">
        <f>SUM(C297:C306)</f>
        <v>957</v>
      </c>
      <c r="D296" s="235"/>
    </row>
    <row r="297" s="224" customFormat="1" customHeight="1" spans="1:4">
      <c r="A297" s="233">
        <v>2040201</v>
      </c>
      <c r="B297" s="233" t="s">
        <v>169</v>
      </c>
      <c r="C297" s="234">
        <f>6821-(9203-8440)-5000-1000</f>
        <v>58</v>
      </c>
      <c r="D297" s="235"/>
    </row>
    <row r="298" s="224" customFormat="1" customHeight="1" spans="1:4">
      <c r="A298" s="233">
        <v>2040202</v>
      </c>
      <c r="B298" s="233" t="s">
        <v>170</v>
      </c>
      <c r="C298" s="234">
        <v>606</v>
      </c>
      <c r="D298" s="235"/>
    </row>
    <row r="299" s="224" customFormat="1" customHeight="1" spans="1:4">
      <c r="A299" s="233">
        <v>2040203</v>
      </c>
      <c r="B299" s="233" t="s">
        <v>171</v>
      </c>
      <c r="C299" s="234"/>
      <c r="D299" s="235"/>
    </row>
    <row r="300" s="224" customFormat="1" customHeight="1" spans="1:4">
      <c r="A300" s="233">
        <v>2040219</v>
      </c>
      <c r="B300" s="233" t="s">
        <v>210</v>
      </c>
      <c r="C300" s="234"/>
      <c r="D300" s="235"/>
    </row>
    <row r="301" s="224" customFormat="1" customHeight="1" spans="1:4">
      <c r="A301" s="233">
        <v>2040220</v>
      </c>
      <c r="B301" s="233" t="s">
        <v>351</v>
      </c>
      <c r="C301" s="234">
        <v>201</v>
      </c>
      <c r="D301" s="235"/>
    </row>
    <row r="302" s="224" customFormat="1" customHeight="1" spans="1:4">
      <c r="A302" s="233">
        <v>2040221</v>
      </c>
      <c r="B302" s="233" t="s">
        <v>352</v>
      </c>
      <c r="C302" s="234"/>
      <c r="D302" s="235"/>
    </row>
    <row r="303" s="224" customFormat="1" customHeight="1" spans="1:4">
      <c r="A303" s="233">
        <v>2040222</v>
      </c>
      <c r="B303" s="233" t="s">
        <v>353</v>
      </c>
      <c r="C303" s="234">
        <v>92</v>
      </c>
      <c r="D303" s="235"/>
    </row>
    <row r="304" s="224" customFormat="1" customHeight="1" spans="1:4">
      <c r="A304" s="233">
        <v>2040223</v>
      </c>
      <c r="B304" s="233" t="s">
        <v>354</v>
      </c>
      <c r="C304" s="234"/>
      <c r="D304" s="235"/>
    </row>
    <row r="305" s="224" customFormat="1" customHeight="1" spans="1:4">
      <c r="A305" s="233">
        <v>2040250</v>
      </c>
      <c r="B305" s="233" t="s">
        <v>178</v>
      </c>
      <c r="C305" s="234"/>
      <c r="D305" s="235"/>
    </row>
    <row r="306" s="224" customFormat="1" customHeight="1" spans="1:4">
      <c r="A306" s="233">
        <v>2040299</v>
      </c>
      <c r="B306" s="233" t="s">
        <v>355</v>
      </c>
      <c r="C306" s="234"/>
      <c r="D306" s="235"/>
    </row>
    <row r="307" s="224" customFormat="1" customHeight="1" spans="1:4">
      <c r="A307" s="233">
        <v>20403</v>
      </c>
      <c r="B307" s="233" t="s">
        <v>356</v>
      </c>
      <c r="C307" s="234">
        <f>SUM(C308:C313)</f>
        <v>18</v>
      </c>
      <c r="D307" s="235"/>
    </row>
    <row r="308" s="224" customFormat="1" customHeight="1" spans="1:4">
      <c r="A308" s="233">
        <v>2040301</v>
      </c>
      <c r="B308" s="233" t="s">
        <v>169</v>
      </c>
      <c r="C308" s="234"/>
      <c r="D308" s="235"/>
    </row>
    <row r="309" s="224" customFormat="1" customHeight="1" spans="1:4">
      <c r="A309" s="233">
        <v>2040302</v>
      </c>
      <c r="B309" s="233" t="s">
        <v>170</v>
      </c>
      <c r="C309" s="234">
        <v>18</v>
      </c>
      <c r="D309" s="235"/>
    </row>
    <row r="310" s="224" customFormat="1" customHeight="1" spans="1:4">
      <c r="A310" s="233">
        <v>2040303</v>
      </c>
      <c r="B310" s="233" t="s">
        <v>171</v>
      </c>
      <c r="C310" s="234"/>
      <c r="D310" s="235"/>
    </row>
    <row r="311" s="224" customFormat="1" customHeight="1" spans="1:4">
      <c r="A311" s="233">
        <v>2040304</v>
      </c>
      <c r="B311" s="233" t="s">
        <v>357</v>
      </c>
      <c r="C311" s="234"/>
      <c r="D311" s="235"/>
    </row>
    <row r="312" s="224" customFormat="1" customHeight="1" spans="1:4">
      <c r="A312" s="233">
        <v>2040350</v>
      </c>
      <c r="B312" s="233" t="s">
        <v>178</v>
      </c>
      <c r="C312" s="234"/>
      <c r="D312" s="235"/>
    </row>
    <row r="313" s="224" customFormat="1" customHeight="1" spans="1:4">
      <c r="A313" s="233">
        <v>2040399</v>
      </c>
      <c r="B313" s="233" t="s">
        <v>358</v>
      </c>
      <c r="C313" s="234"/>
      <c r="D313" s="235"/>
    </row>
    <row r="314" s="224" customFormat="1" customHeight="1" spans="1:4">
      <c r="A314" s="233">
        <v>20404</v>
      </c>
      <c r="B314" s="233" t="s">
        <v>359</v>
      </c>
      <c r="C314" s="234">
        <f>SUM(C315:C321)</f>
        <v>58</v>
      </c>
      <c r="D314" s="235"/>
    </row>
    <row r="315" s="224" customFormat="1" customHeight="1" spans="1:4">
      <c r="A315" s="233">
        <v>2040401</v>
      </c>
      <c r="B315" s="233" t="s">
        <v>169</v>
      </c>
      <c r="C315" s="234">
        <v>58</v>
      </c>
      <c r="D315" s="235"/>
    </row>
    <row r="316" s="224" customFormat="1" customHeight="1" spans="1:4">
      <c r="A316" s="233">
        <v>2040402</v>
      </c>
      <c r="B316" s="233" t="s">
        <v>170</v>
      </c>
      <c r="C316" s="234"/>
      <c r="D316" s="235"/>
    </row>
    <row r="317" s="224" customFormat="1" customHeight="1" spans="1:4">
      <c r="A317" s="233">
        <v>2040403</v>
      </c>
      <c r="B317" s="233" t="s">
        <v>171</v>
      </c>
      <c r="C317" s="234"/>
      <c r="D317" s="235"/>
    </row>
    <row r="318" s="224" customFormat="1" customHeight="1" spans="1:4">
      <c r="A318" s="233">
        <v>2040409</v>
      </c>
      <c r="B318" s="233" t="s">
        <v>360</v>
      </c>
      <c r="C318" s="234"/>
      <c r="D318" s="235"/>
    </row>
    <row r="319" s="224" customFormat="1" customHeight="1" spans="1:4">
      <c r="A319" s="233">
        <v>2040410</v>
      </c>
      <c r="B319" s="233" t="s">
        <v>361</v>
      </c>
      <c r="C319" s="234"/>
      <c r="D319" s="235"/>
    </row>
    <row r="320" s="224" customFormat="1" customHeight="1" spans="1:4">
      <c r="A320" s="233">
        <v>2040450</v>
      </c>
      <c r="B320" s="233" t="s">
        <v>178</v>
      </c>
      <c r="C320" s="234"/>
      <c r="D320" s="235"/>
    </row>
    <row r="321" s="224" customFormat="1" customHeight="1" spans="1:4">
      <c r="A321" s="233">
        <v>2040499</v>
      </c>
      <c r="B321" s="233" t="s">
        <v>362</v>
      </c>
      <c r="C321" s="234"/>
      <c r="D321" s="235"/>
    </row>
    <row r="322" s="224" customFormat="1" customHeight="1" spans="1:4">
      <c r="A322" s="233">
        <v>20405</v>
      </c>
      <c r="B322" s="233" t="s">
        <v>363</v>
      </c>
      <c r="C322" s="234">
        <f>SUM(C323:C330)</f>
        <v>168</v>
      </c>
      <c r="D322" s="235"/>
    </row>
    <row r="323" s="224" customFormat="1" customHeight="1" spans="1:4">
      <c r="A323" s="233">
        <v>2040501</v>
      </c>
      <c r="B323" s="233" t="s">
        <v>169</v>
      </c>
      <c r="C323" s="234">
        <v>168</v>
      </c>
      <c r="D323" s="235"/>
    </row>
    <row r="324" s="224" customFormat="1" customHeight="1" spans="1:4">
      <c r="A324" s="233">
        <v>2040502</v>
      </c>
      <c r="B324" s="233" t="s">
        <v>170</v>
      </c>
      <c r="C324" s="234"/>
      <c r="D324" s="235"/>
    </row>
    <row r="325" s="224" customFormat="1" customHeight="1" spans="1:4">
      <c r="A325" s="233">
        <v>2040503</v>
      </c>
      <c r="B325" s="233" t="s">
        <v>171</v>
      </c>
      <c r="C325" s="234"/>
      <c r="D325" s="235"/>
    </row>
    <row r="326" s="224" customFormat="1" customHeight="1" spans="1:4">
      <c r="A326" s="233">
        <v>2040504</v>
      </c>
      <c r="B326" s="233" t="s">
        <v>364</v>
      </c>
      <c r="C326" s="234"/>
      <c r="D326" s="235"/>
    </row>
    <row r="327" s="224" customFormat="1" customHeight="1" spans="1:4">
      <c r="A327" s="233">
        <v>2040505</v>
      </c>
      <c r="B327" s="233" t="s">
        <v>365</v>
      </c>
      <c r="C327" s="234"/>
      <c r="D327" s="235"/>
    </row>
    <row r="328" s="224" customFormat="1" customHeight="1" spans="1:4">
      <c r="A328" s="233">
        <v>2040506</v>
      </c>
      <c r="B328" s="233" t="s">
        <v>366</v>
      </c>
      <c r="C328" s="234"/>
      <c r="D328" s="235"/>
    </row>
    <row r="329" s="224" customFormat="1" customHeight="1" spans="1:4">
      <c r="A329" s="233">
        <v>2040550</v>
      </c>
      <c r="B329" s="233" t="s">
        <v>178</v>
      </c>
      <c r="C329" s="234"/>
      <c r="D329" s="235"/>
    </row>
    <row r="330" s="224" customFormat="1" customHeight="1" spans="1:4">
      <c r="A330" s="233">
        <v>2040599</v>
      </c>
      <c r="B330" s="233" t="s">
        <v>367</v>
      </c>
      <c r="C330" s="234"/>
      <c r="D330" s="235"/>
    </row>
    <row r="331" s="224" customFormat="1" customHeight="1" spans="1:4">
      <c r="A331" s="233">
        <v>20406</v>
      </c>
      <c r="B331" s="233" t="s">
        <v>368</v>
      </c>
      <c r="C331" s="234">
        <f>SUM(C332:C344)</f>
        <v>1030</v>
      </c>
      <c r="D331" s="235"/>
    </row>
    <row r="332" s="224" customFormat="1" customHeight="1" spans="1:4">
      <c r="A332" s="233">
        <v>2040601</v>
      </c>
      <c r="B332" s="233" t="s">
        <v>169</v>
      </c>
      <c r="C332" s="234">
        <v>753</v>
      </c>
      <c r="D332" s="235"/>
    </row>
    <row r="333" s="224" customFormat="1" customHeight="1" spans="1:4">
      <c r="A333" s="233">
        <v>2040602</v>
      </c>
      <c r="B333" s="233" t="s">
        <v>170</v>
      </c>
      <c r="C333" s="234">
        <v>205</v>
      </c>
      <c r="D333" s="235"/>
    </row>
    <row r="334" s="224" customFormat="1" customHeight="1" spans="1:4">
      <c r="A334" s="233">
        <v>2040603</v>
      </c>
      <c r="B334" s="233" t="s">
        <v>171</v>
      </c>
      <c r="C334" s="234"/>
      <c r="D334" s="235"/>
    </row>
    <row r="335" s="224" customFormat="1" customHeight="1" spans="1:4">
      <c r="A335" s="233">
        <v>2040604</v>
      </c>
      <c r="B335" s="233" t="s">
        <v>369</v>
      </c>
      <c r="C335" s="234">
        <v>45</v>
      </c>
      <c r="D335" s="235"/>
    </row>
    <row r="336" s="224" customFormat="1" customHeight="1" spans="1:4">
      <c r="A336" s="233">
        <v>2040605</v>
      </c>
      <c r="B336" s="233" t="s">
        <v>370</v>
      </c>
      <c r="C336" s="234"/>
      <c r="D336" s="235"/>
    </row>
    <row r="337" s="224" customFormat="1" customHeight="1" spans="1:4">
      <c r="A337" s="233">
        <v>2040606</v>
      </c>
      <c r="B337" s="233" t="s">
        <v>371</v>
      </c>
      <c r="C337" s="234"/>
      <c r="D337" s="235"/>
    </row>
    <row r="338" s="224" customFormat="1" customHeight="1" spans="1:4">
      <c r="A338" s="233">
        <v>2040607</v>
      </c>
      <c r="B338" s="233" t="s">
        <v>372</v>
      </c>
      <c r="C338" s="234">
        <v>27</v>
      </c>
      <c r="D338" s="235"/>
    </row>
    <row r="339" s="224" customFormat="1" customHeight="1" spans="1:4">
      <c r="A339" s="233">
        <v>2040608</v>
      </c>
      <c r="B339" s="233" t="s">
        <v>373</v>
      </c>
      <c r="C339" s="234"/>
      <c r="D339" s="235"/>
    </row>
    <row r="340" s="224" customFormat="1" customHeight="1" spans="1:4">
      <c r="A340" s="233">
        <v>2040610</v>
      </c>
      <c r="B340" s="233" t="s">
        <v>374</v>
      </c>
      <c r="C340" s="234"/>
      <c r="D340" s="235"/>
    </row>
    <row r="341" s="224" customFormat="1" customHeight="1" spans="1:4">
      <c r="A341" s="233">
        <v>2040612</v>
      </c>
      <c r="B341" s="233" t="s">
        <v>375</v>
      </c>
      <c r="C341" s="234"/>
      <c r="D341" s="235"/>
    </row>
    <row r="342" s="224" customFormat="1" customHeight="1" spans="1:4">
      <c r="A342" s="233">
        <v>2040613</v>
      </c>
      <c r="B342" s="233" t="s">
        <v>210</v>
      </c>
      <c r="C342" s="234"/>
      <c r="D342" s="235"/>
    </row>
    <row r="343" s="224" customFormat="1" customHeight="1" spans="1:4">
      <c r="A343" s="233">
        <v>2040650</v>
      </c>
      <c r="B343" s="233" t="s">
        <v>178</v>
      </c>
      <c r="C343" s="234"/>
      <c r="D343" s="235"/>
    </row>
    <row r="344" s="224" customFormat="1" customHeight="1" spans="1:4">
      <c r="A344" s="233">
        <v>2040699</v>
      </c>
      <c r="B344" s="233" t="s">
        <v>376</v>
      </c>
      <c r="C344" s="234"/>
      <c r="D344" s="235"/>
    </row>
    <row r="345" s="224" customFormat="1" customHeight="1" spans="1:4">
      <c r="A345" s="233">
        <v>20407</v>
      </c>
      <c r="B345" s="233" t="s">
        <v>377</v>
      </c>
      <c r="C345" s="234">
        <f>SUM(C346:C354)</f>
        <v>0</v>
      </c>
      <c r="D345" s="235"/>
    </row>
    <row r="346" s="224" customFormat="1" customHeight="1" spans="1:4">
      <c r="A346" s="233">
        <v>2040701</v>
      </c>
      <c r="B346" s="233" t="s">
        <v>169</v>
      </c>
      <c r="C346" s="234"/>
      <c r="D346" s="235"/>
    </row>
    <row r="347" s="224" customFormat="1" customHeight="1" spans="1:4">
      <c r="A347" s="233">
        <v>2040702</v>
      </c>
      <c r="B347" s="233" t="s">
        <v>170</v>
      </c>
      <c r="C347" s="234"/>
      <c r="D347" s="235"/>
    </row>
    <row r="348" s="224" customFormat="1" customHeight="1" spans="1:4">
      <c r="A348" s="233">
        <v>2040703</v>
      </c>
      <c r="B348" s="233" t="s">
        <v>171</v>
      </c>
      <c r="C348" s="234"/>
      <c r="D348" s="235"/>
    </row>
    <row r="349" s="224" customFormat="1" customHeight="1" spans="1:4">
      <c r="A349" s="233">
        <v>2040704</v>
      </c>
      <c r="B349" s="233" t="s">
        <v>378</v>
      </c>
      <c r="C349" s="234"/>
      <c r="D349" s="235"/>
    </row>
    <row r="350" s="224" customFormat="1" customHeight="1" spans="1:4">
      <c r="A350" s="233">
        <v>2040705</v>
      </c>
      <c r="B350" s="233" t="s">
        <v>379</v>
      </c>
      <c r="C350" s="234"/>
      <c r="D350" s="235"/>
    </row>
    <row r="351" s="224" customFormat="1" customHeight="1" spans="1:4">
      <c r="A351" s="233">
        <v>2040706</v>
      </c>
      <c r="B351" s="233" t="s">
        <v>380</v>
      </c>
      <c r="C351" s="234"/>
      <c r="D351" s="235"/>
    </row>
    <row r="352" s="224" customFormat="1" customHeight="1" spans="1:4">
      <c r="A352" s="233">
        <v>2040707</v>
      </c>
      <c r="B352" s="233" t="s">
        <v>210</v>
      </c>
      <c r="C352" s="234"/>
      <c r="D352" s="235"/>
    </row>
    <row r="353" s="224" customFormat="1" customHeight="1" spans="1:4">
      <c r="A353" s="233">
        <v>2040750</v>
      </c>
      <c r="B353" s="233" t="s">
        <v>178</v>
      </c>
      <c r="C353" s="234"/>
      <c r="D353" s="235"/>
    </row>
    <row r="354" s="224" customFormat="1" customHeight="1" spans="1:4">
      <c r="A354" s="233">
        <v>2040799</v>
      </c>
      <c r="B354" s="233" t="s">
        <v>381</v>
      </c>
      <c r="C354" s="234"/>
      <c r="D354" s="235"/>
    </row>
    <row r="355" s="224" customFormat="1" customHeight="1" spans="1:4">
      <c r="A355" s="233">
        <v>20408</v>
      </c>
      <c r="B355" s="233" t="s">
        <v>382</v>
      </c>
      <c r="C355" s="234">
        <f>SUM(C356:C364)</f>
        <v>41</v>
      </c>
      <c r="D355" s="235"/>
    </row>
    <row r="356" s="224" customFormat="1" customHeight="1" spans="1:4">
      <c r="A356" s="233">
        <v>2040801</v>
      </c>
      <c r="B356" s="233" t="s">
        <v>169</v>
      </c>
      <c r="C356" s="234"/>
      <c r="D356" s="235"/>
    </row>
    <row r="357" s="224" customFormat="1" customHeight="1" spans="1:4">
      <c r="A357" s="233">
        <v>2040802</v>
      </c>
      <c r="B357" s="233" t="s">
        <v>170</v>
      </c>
      <c r="C357" s="234"/>
      <c r="D357" s="235"/>
    </row>
    <row r="358" s="224" customFormat="1" customHeight="1" spans="1:4">
      <c r="A358" s="233">
        <v>2040803</v>
      </c>
      <c r="B358" s="233" t="s">
        <v>171</v>
      </c>
      <c r="C358" s="234"/>
      <c r="D358" s="235"/>
    </row>
    <row r="359" s="224" customFormat="1" customHeight="1" spans="1:4">
      <c r="A359" s="233">
        <v>2040804</v>
      </c>
      <c r="B359" s="233" t="s">
        <v>383</v>
      </c>
      <c r="C359" s="234"/>
      <c r="D359" s="235"/>
    </row>
    <row r="360" s="224" customFormat="1" customHeight="1" spans="1:4">
      <c r="A360" s="233">
        <v>2040805</v>
      </c>
      <c r="B360" s="233" t="s">
        <v>384</v>
      </c>
      <c r="C360" s="234">
        <v>41</v>
      </c>
      <c r="D360" s="235"/>
    </row>
    <row r="361" s="224" customFormat="1" customHeight="1" spans="1:4">
      <c r="A361" s="233">
        <v>2040806</v>
      </c>
      <c r="B361" s="233" t="s">
        <v>385</v>
      </c>
      <c r="C361" s="234"/>
      <c r="D361" s="235"/>
    </row>
    <row r="362" s="224" customFormat="1" customHeight="1" spans="1:4">
      <c r="A362" s="233">
        <v>2040807</v>
      </c>
      <c r="B362" s="233" t="s">
        <v>210</v>
      </c>
      <c r="C362" s="234"/>
      <c r="D362" s="235"/>
    </row>
    <row r="363" s="224" customFormat="1" customHeight="1" spans="1:4">
      <c r="A363" s="233">
        <v>2040850</v>
      </c>
      <c r="B363" s="233" t="s">
        <v>178</v>
      </c>
      <c r="C363" s="234"/>
      <c r="D363" s="235"/>
    </row>
    <row r="364" s="224" customFormat="1" customHeight="1" spans="1:4">
      <c r="A364" s="233">
        <v>2040899</v>
      </c>
      <c r="B364" s="233" t="s">
        <v>386</v>
      </c>
      <c r="C364" s="234"/>
      <c r="D364" s="235"/>
    </row>
    <row r="365" s="224" customFormat="1" customHeight="1" spans="1:4">
      <c r="A365" s="233">
        <v>20409</v>
      </c>
      <c r="B365" s="233" t="s">
        <v>387</v>
      </c>
      <c r="C365" s="234">
        <f>SUM(C366:C372)</f>
        <v>0</v>
      </c>
      <c r="D365" s="235"/>
    </row>
    <row r="366" s="224" customFormat="1" customHeight="1" spans="1:4">
      <c r="A366" s="233">
        <v>2040901</v>
      </c>
      <c r="B366" s="233" t="s">
        <v>169</v>
      </c>
      <c r="C366" s="234"/>
      <c r="D366" s="235"/>
    </row>
    <row r="367" s="224" customFormat="1" customHeight="1" spans="1:4">
      <c r="A367" s="233">
        <v>2040902</v>
      </c>
      <c r="B367" s="233" t="s">
        <v>170</v>
      </c>
      <c r="C367" s="234"/>
      <c r="D367" s="235"/>
    </row>
    <row r="368" s="224" customFormat="1" customHeight="1" spans="1:4">
      <c r="A368" s="233">
        <v>2040903</v>
      </c>
      <c r="B368" s="233" t="s">
        <v>171</v>
      </c>
      <c r="C368" s="234"/>
      <c r="D368" s="235"/>
    </row>
    <row r="369" s="224" customFormat="1" customHeight="1" spans="1:4">
      <c r="A369" s="233">
        <v>2040904</v>
      </c>
      <c r="B369" s="233" t="s">
        <v>388</v>
      </c>
      <c r="C369" s="234"/>
      <c r="D369" s="235"/>
    </row>
    <row r="370" s="224" customFormat="1" customHeight="1" spans="1:4">
      <c r="A370" s="233">
        <v>2040905</v>
      </c>
      <c r="B370" s="233" t="s">
        <v>389</v>
      </c>
      <c r="C370" s="234"/>
      <c r="D370" s="235"/>
    </row>
    <row r="371" s="224" customFormat="1" customHeight="1" spans="1:4">
      <c r="A371" s="233">
        <v>2040950</v>
      </c>
      <c r="B371" s="233" t="s">
        <v>178</v>
      </c>
      <c r="C371" s="234"/>
      <c r="D371" s="235"/>
    </row>
    <row r="372" s="224" customFormat="1" customHeight="1" spans="1:4">
      <c r="A372" s="233">
        <v>2040999</v>
      </c>
      <c r="B372" s="233" t="s">
        <v>390</v>
      </c>
      <c r="C372" s="234"/>
      <c r="D372" s="235"/>
    </row>
    <row r="373" s="224" customFormat="1" customHeight="1" spans="1:4">
      <c r="A373" s="233">
        <v>20410</v>
      </c>
      <c r="B373" s="233" t="s">
        <v>391</v>
      </c>
      <c r="C373" s="234">
        <f>SUM(C374:C378)</f>
        <v>0</v>
      </c>
      <c r="D373" s="235"/>
    </row>
    <row r="374" s="224" customFormat="1" customHeight="1" spans="1:4">
      <c r="A374" s="233">
        <v>2041001</v>
      </c>
      <c r="B374" s="233" t="s">
        <v>169</v>
      </c>
      <c r="C374" s="234"/>
      <c r="D374" s="235"/>
    </row>
    <row r="375" s="224" customFormat="1" customHeight="1" spans="1:4">
      <c r="A375" s="233">
        <v>2041002</v>
      </c>
      <c r="B375" s="233" t="s">
        <v>170</v>
      </c>
      <c r="C375" s="234"/>
      <c r="D375" s="235"/>
    </row>
    <row r="376" s="224" customFormat="1" customHeight="1" spans="1:4">
      <c r="A376" s="233">
        <v>2041006</v>
      </c>
      <c r="B376" s="233" t="s">
        <v>210</v>
      </c>
      <c r="C376" s="234"/>
      <c r="D376" s="235"/>
    </row>
    <row r="377" s="224" customFormat="1" customHeight="1" spans="1:4">
      <c r="A377" s="233">
        <v>2041007</v>
      </c>
      <c r="B377" s="233" t="s">
        <v>392</v>
      </c>
      <c r="C377" s="234"/>
      <c r="D377" s="235"/>
    </row>
    <row r="378" s="224" customFormat="1" customHeight="1" spans="1:4">
      <c r="A378" s="233">
        <v>2041099</v>
      </c>
      <c r="B378" s="233" t="s">
        <v>393</v>
      </c>
      <c r="C378" s="234"/>
      <c r="D378" s="235"/>
    </row>
    <row r="379" s="224" customFormat="1" customHeight="1" spans="1:4">
      <c r="A379" s="233">
        <v>20499</v>
      </c>
      <c r="B379" s="233" t="s">
        <v>394</v>
      </c>
      <c r="C379" s="234">
        <f>SUM(C380:C381)</f>
        <v>0</v>
      </c>
      <c r="D379" s="235"/>
    </row>
    <row r="380" s="224" customFormat="1" customHeight="1" spans="1:4">
      <c r="A380" s="233">
        <v>2049902</v>
      </c>
      <c r="B380" s="233" t="s">
        <v>395</v>
      </c>
      <c r="C380" s="234"/>
      <c r="D380" s="235"/>
    </row>
    <row r="381" s="224" customFormat="1" customHeight="1" spans="1:4">
      <c r="A381" s="233">
        <v>2049999</v>
      </c>
      <c r="B381" s="233" t="s">
        <v>396</v>
      </c>
      <c r="C381" s="234"/>
      <c r="D381" s="235"/>
    </row>
    <row r="382" s="224" customFormat="1" customHeight="1" spans="1:4">
      <c r="A382" s="233">
        <v>205</v>
      </c>
      <c r="B382" s="233" t="s">
        <v>397</v>
      </c>
      <c r="C382" s="234">
        <f>SUM(C383,C388,C395,C401,C407,C411,C415,C419,C425,C432)</f>
        <v>89470</v>
      </c>
      <c r="D382" s="235"/>
    </row>
    <row r="383" s="224" customFormat="1" customHeight="1" spans="1:4">
      <c r="A383" s="233">
        <v>20501</v>
      </c>
      <c r="B383" s="233" t="s">
        <v>398</v>
      </c>
      <c r="C383" s="234">
        <f>SUM(C384:C387)</f>
        <v>11947</v>
      </c>
      <c r="D383" s="235"/>
    </row>
    <row r="384" s="224" customFormat="1" customHeight="1" spans="1:4">
      <c r="A384" s="233">
        <v>2050101</v>
      </c>
      <c r="B384" s="233" t="s">
        <v>169</v>
      </c>
      <c r="C384" s="234">
        <v>6239</v>
      </c>
      <c r="D384" s="235"/>
    </row>
    <row r="385" s="224" customFormat="1" customHeight="1" spans="1:4">
      <c r="A385" s="233">
        <v>2050102</v>
      </c>
      <c r="B385" s="233" t="s">
        <v>170</v>
      </c>
      <c r="C385" s="234">
        <v>5708</v>
      </c>
      <c r="D385" s="235"/>
    </row>
    <row r="386" s="224" customFormat="1" customHeight="1" spans="1:4">
      <c r="A386" s="233">
        <v>2050103</v>
      </c>
      <c r="B386" s="233" t="s">
        <v>171</v>
      </c>
      <c r="C386" s="234"/>
      <c r="D386" s="235"/>
    </row>
    <row r="387" s="224" customFormat="1" customHeight="1" spans="1:4">
      <c r="A387" s="233">
        <v>2050199</v>
      </c>
      <c r="B387" s="233" t="s">
        <v>399</v>
      </c>
      <c r="C387" s="234"/>
      <c r="D387" s="235"/>
    </row>
    <row r="388" s="224" customFormat="1" customHeight="1" spans="1:4">
      <c r="A388" s="233">
        <v>20502</v>
      </c>
      <c r="B388" s="233" t="s">
        <v>400</v>
      </c>
      <c r="C388" s="234">
        <f>SUM(C389:C394)</f>
        <v>73325</v>
      </c>
      <c r="D388" s="235"/>
    </row>
    <row r="389" s="224" customFormat="1" customHeight="1" spans="1:4">
      <c r="A389" s="233">
        <v>2050201</v>
      </c>
      <c r="B389" s="233" t="s">
        <v>401</v>
      </c>
      <c r="C389" s="234">
        <f>2392+550</f>
        <v>2942</v>
      </c>
      <c r="D389" s="235"/>
    </row>
    <row r="390" s="224" customFormat="1" customHeight="1" spans="1:4">
      <c r="A390" s="233">
        <v>2050202</v>
      </c>
      <c r="B390" s="233" t="s">
        <v>402</v>
      </c>
      <c r="C390" s="234">
        <f>36250+1500</f>
        <v>37750</v>
      </c>
      <c r="D390" s="235"/>
    </row>
    <row r="391" s="224" customFormat="1" customHeight="1" spans="1:4">
      <c r="A391" s="233">
        <v>2050203</v>
      </c>
      <c r="B391" s="233" t="s">
        <v>403</v>
      </c>
      <c r="C391" s="234">
        <f>20610+1500</f>
        <v>22110</v>
      </c>
      <c r="D391" s="235"/>
    </row>
    <row r="392" s="224" customFormat="1" customHeight="1" spans="1:4">
      <c r="A392" s="233">
        <v>2050204</v>
      </c>
      <c r="B392" s="233" t="s">
        <v>404</v>
      </c>
      <c r="C392" s="234">
        <v>10523</v>
      </c>
      <c r="D392" s="235"/>
    </row>
    <row r="393" s="224" customFormat="1" customHeight="1" spans="1:4">
      <c r="A393" s="233">
        <v>2050205</v>
      </c>
      <c r="B393" s="233" t="s">
        <v>405</v>
      </c>
      <c r="C393" s="234"/>
      <c r="D393" s="235"/>
    </row>
    <row r="394" s="224" customFormat="1" customHeight="1" spans="1:4">
      <c r="A394" s="233">
        <v>2050299</v>
      </c>
      <c r="B394" s="233" t="s">
        <v>406</v>
      </c>
      <c r="C394" s="234"/>
      <c r="D394" s="235"/>
    </row>
    <row r="395" s="224" customFormat="1" customHeight="1" spans="1:4">
      <c r="A395" s="233">
        <v>20503</v>
      </c>
      <c r="B395" s="233" t="s">
        <v>407</v>
      </c>
      <c r="C395" s="234">
        <f>SUM(C396:C400)</f>
        <v>3527</v>
      </c>
      <c r="D395" s="235"/>
    </row>
    <row r="396" s="224" customFormat="1" customHeight="1" spans="1:4">
      <c r="A396" s="233">
        <v>2050301</v>
      </c>
      <c r="B396" s="233" t="s">
        <v>408</v>
      </c>
      <c r="C396" s="234"/>
      <c r="D396" s="235"/>
    </row>
    <row r="397" s="224" customFormat="1" customHeight="1" spans="1:4">
      <c r="A397" s="233">
        <v>2050302</v>
      </c>
      <c r="B397" s="233" t="s">
        <v>409</v>
      </c>
      <c r="C397" s="234">
        <v>3527</v>
      </c>
      <c r="D397" s="235"/>
    </row>
    <row r="398" s="224" customFormat="1" customHeight="1" spans="1:4">
      <c r="A398" s="233">
        <v>2050303</v>
      </c>
      <c r="B398" s="233" t="s">
        <v>410</v>
      </c>
      <c r="C398" s="234"/>
      <c r="D398" s="235"/>
    </row>
    <row r="399" s="224" customFormat="1" customHeight="1" spans="1:4">
      <c r="A399" s="233">
        <v>2050305</v>
      </c>
      <c r="B399" s="233" t="s">
        <v>411</v>
      </c>
      <c r="C399" s="234"/>
      <c r="D399" s="235"/>
    </row>
    <row r="400" s="224" customFormat="1" customHeight="1" spans="1:4">
      <c r="A400" s="233">
        <v>2050399</v>
      </c>
      <c r="B400" s="233" t="s">
        <v>412</v>
      </c>
      <c r="C400" s="234"/>
      <c r="D400" s="235"/>
    </row>
    <row r="401" s="224" customFormat="1" customHeight="1" spans="1:4">
      <c r="A401" s="233">
        <v>20504</v>
      </c>
      <c r="B401" s="233" t="s">
        <v>413</v>
      </c>
      <c r="C401" s="234">
        <f>SUM(C402:C406)</f>
        <v>0</v>
      </c>
      <c r="D401" s="235"/>
    </row>
    <row r="402" s="224" customFormat="1" customHeight="1" spans="1:4">
      <c r="A402" s="233">
        <v>2050401</v>
      </c>
      <c r="B402" s="233" t="s">
        <v>414</v>
      </c>
      <c r="C402" s="234"/>
      <c r="D402" s="235"/>
    </row>
    <row r="403" s="224" customFormat="1" customHeight="1" spans="1:4">
      <c r="A403" s="233">
        <v>2050402</v>
      </c>
      <c r="B403" s="233" t="s">
        <v>415</v>
      </c>
      <c r="C403" s="234"/>
      <c r="D403" s="235"/>
    </row>
    <row r="404" s="224" customFormat="1" customHeight="1" spans="1:4">
      <c r="A404" s="233">
        <v>2050403</v>
      </c>
      <c r="B404" s="233" t="s">
        <v>416</v>
      </c>
      <c r="C404" s="234"/>
      <c r="D404" s="235"/>
    </row>
    <row r="405" s="224" customFormat="1" customHeight="1" spans="1:4">
      <c r="A405" s="233">
        <v>2050404</v>
      </c>
      <c r="B405" s="233" t="s">
        <v>417</v>
      </c>
      <c r="C405" s="234"/>
      <c r="D405" s="235"/>
    </row>
    <row r="406" s="224" customFormat="1" customHeight="1" spans="1:4">
      <c r="A406" s="233">
        <v>2050499</v>
      </c>
      <c r="B406" s="233" t="s">
        <v>418</v>
      </c>
      <c r="C406" s="234"/>
      <c r="D406" s="235"/>
    </row>
    <row r="407" s="224" customFormat="1" customHeight="1" spans="1:4">
      <c r="A407" s="233">
        <v>20505</v>
      </c>
      <c r="B407" s="233" t="s">
        <v>419</v>
      </c>
      <c r="C407" s="234">
        <f>SUM(C408:C410)</f>
        <v>120</v>
      </c>
      <c r="D407" s="235"/>
    </row>
    <row r="408" s="224" customFormat="1" customHeight="1" spans="1:4">
      <c r="A408" s="233">
        <v>2050501</v>
      </c>
      <c r="B408" s="233" t="s">
        <v>420</v>
      </c>
      <c r="C408" s="234">
        <v>120</v>
      </c>
      <c r="D408" s="235"/>
    </row>
    <row r="409" s="224" customFormat="1" customHeight="1" spans="1:4">
      <c r="A409" s="233">
        <v>2050502</v>
      </c>
      <c r="B409" s="233" t="s">
        <v>421</v>
      </c>
      <c r="C409" s="234"/>
      <c r="D409" s="235"/>
    </row>
    <row r="410" s="224" customFormat="1" customHeight="1" spans="1:4">
      <c r="A410" s="233">
        <v>2050599</v>
      </c>
      <c r="B410" s="233" t="s">
        <v>422</v>
      </c>
      <c r="C410" s="234"/>
      <c r="D410" s="235"/>
    </row>
    <row r="411" s="224" customFormat="1" customHeight="1" spans="1:4">
      <c r="A411" s="233">
        <v>20506</v>
      </c>
      <c r="B411" s="233" t="s">
        <v>423</v>
      </c>
      <c r="C411" s="234">
        <f>SUM(C412:C414)</f>
        <v>0</v>
      </c>
      <c r="D411" s="235"/>
    </row>
    <row r="412" s="224" customFormat="1" customHeight="1" spans="1:4">
      <c r="A412" s="233">
        <v>2050601</v>
      </c>
      <c r="B412" s="233" t="s">
        <v>424</v>
      </c>
      <c r="C412" s="234"/>
      <c r="D412" s="235"/>
    </row>
    <row r="413" s="224" customFormat="1" customHeight="1" spans="1:4">
      <c r="A413" s="233">
        <v>2050602</v>
      </c>
      <c r="B413" s="233" t="s">
        <v>425</v>
      </c>
      <c r="C413" s="234"/>
      <c r="D413" s="235"/>
    </row>
    <row r="414" s="224" customFormat="1" customHeight="1" spans="1:4">
      <c r="A414" s="233">
        <v>2050699</v>
      </c>
      <c r="B414" s="233" t="s">
        <v>426</v>
      </c>
      <c r="C414" s="234"/>
      <c r="D414" s="235"/>
    </row>
    <row r="415" s="224" customFormat="1" customHeight="1" spans="1:4">
      <c r="A415" s="233">
        <v>20507</v>
      </c>
      <c r="B415" s="233" t="s">
        <v>427</v>
      </c>
      <c r="C415" s="234">
        <f>SUM(C416:C418)</f>
        <v>188</v>
      </c>
      <c r="D415" s="235"/>
    </row>
    <row r="416" s="224" customFormat="1" customHeight="1" spans="1:4">
      <c r="A416" s="233">
        <v>2050701</v>
      </c>
      <c r="B416" s="233" t="s">
        <v>428</v>
      </c>
      <c r="C416" s="234">
        <v>188</v>
      </c>
      <c r="D416" s="235"/>
    </row>
    <row r="417" s="224" customFormat="1" customHeight="1" spans="1:4">
      <c r="A417" s="233">
        <v>2050702</v>
      </c>
      <c r="B417" s="233" t="s">
        <v>429</v>
      </c>
      <c r="C417" s="234"/>
      <c r="D417" s="235"/>
    </row>
    <row r="418" s="224" customFormat="1" customHeight="1" spans="1:4">
      <c r="A418" s="233">
        <v>2050799</v>
      </c>
      <c r="B418" s="233" t="s">
        <v>430</v>
      </c>
      <c r="C418" s="234"/>
      <c r="D418" s="235"/>
    </row>
    <row r="419" s="224" customFormat="1" customHeight="1" spans="1:4">
      <c r="A419" s="233">
        <v>20508</v>
      </c>
      <c r="B419" s="233" t="s">
        <v>431</v>
      </c>
      <c r="C419" s="234">
        <f>SUM(C420:C424)</f>
        <v>363</v>
      </c>
      <c r="D419" s="235"/>
    </row>
    <row r="420" s="224" customFormat="1" customHeight="1" spans="1:4">
      <c r="A420" s="233">
        <v>2050801</v>
      </c>
      <c r="B420" s="233" t="s">
        <v>432</v>
      </c>
      <c r="C420" s="234">
        <v>317</v>
      </c>
      <c r="D420" s="235"/>
    </row>
    <row r="421" s="224" customFormat="1" customHeight="1" spans="1:4">
      <c r="A421" s="233">
        <v>2050802</v>
      </c>
      <c r="B421" s="233" t="s">
        <v>433</v>
      </c>
      <c r="C421" s="234">
        <v>46</v>
      </c>
      <c r="D421" s="235"/>
    </row>
    <row r="422" s="224" customFormat="1" customHeight="1" spans="1:4">
      <c r="A422" s="233">
        <v>2050803</v>
      </c>
      <c r="B422" s="233" t="s">
        <v>434</v>
      </c>
      <c r="C422" s="234"/>
      <c r="D422" s="235"/>
    </row>
    <row r="423" s="224" customFormat="1" customHeight="1" spans="1:4">
      <c r="A423" s="233">
        <v>2050804</v>
      </c>
      <c r="B423" s="233" t="s">
        <v>435</v>
      </c>
      <c r="C423" s="234"/>
      <c r="D423" s="235"/>
    </row>
    <row r="424" s="224" customFormat="1" customHeight="1" spans="1:4">
      <c r="A424" s="233">
        <v>2050899</v>
      </c>
      <c r="B424" s="233" t="s">
        <v>436</v>
      </c>
      <c r="C424" s="234"/>
      <c r="D424" s="235"/>
    </row>
    <row r="425" s="224" customFormat="1" customHeight="1" spans="1:4">
      <c r="A425" s="233">
        <v>20509</v>
      </c>
      <c r="B425" s="233" t="s">
        <v>437</v>
      </c>
      <c r="C425" s="234">
        <f>SUM(C426:C431)</f>
        <v>0</v>
      </c>
      <c r="D425" s="235"/>
    </row>
    <row r="426" s="224" customFormat="1" customHeight="1" spans="1:4">
      <c r="A426" s="233">
        <v>2050901</v>
      </c>
      <c r="B426" s="233" t="s">
        <v>438</v>
      </c>
      <c r="C426" s="234"/>
      <c r="D426" s="235"/>
    </row>
    <row r="427" s="224" customFormat="1" customHeight="1" spans="1:4">
      <c r="A427" s="233">
        <v>2050902</v>
      </c>
      <c r="B427" s="233" t="s">
        <v>439</v>
      </c>
      <c r="C427" s="234"/>
      <c r="D427" s="235"/>
    </row>
    <row r="428" s="224" customFormat="1" customHeight="1" spans="1:4">
      <c r="A428" s="233">
        <v>2050903</v>
      </c>
      <c r="B428" s="233" t="s">
        <v>440</v>
      </c>
      <c r="C428" s="234"/>
      <c r="D428" s="235"/>
    </row>
    <row r="429" s="224" customFormat="1" customHeight="1" spans="1:4">
      <c r="A429" s="233">
        <v>2050904</v>
      </c>
      <c r="B429" s="233" t="s">
        <v>441</v>
      </c>
      <c r="C429" s="234"/>
      <c r="D429" s="235"/>
    </row>
    <row r="430" s="224" customFormat="1" customHeight="1" spans="1:4">
      <c r="A430" s="233">
        <v>2050905</v>
      </c>
      <c r="B430" s="233" t="s">
        <v>442</v>
      </c>
      <c r="C430" s="234"/>
      <c r="D430" s="235"/>
    </row>
    <row r="431" s="224" customFormat="1" customHeight="1" spans="1:4">
      <c r="A431" s="233">
        <v>2050999</v>
      </c>
      <c r="B431" s="233" t="s">
        <v>443</v>
      </c>
      <c r="C431" s="234"/>
      <c r="D431" s="235"/>
    </row>
    <row r="432" s="224" customFormat="1" customHeight="1" spans="1:4">
      <c r="A432" s="233">
        <v>20599</v>
      </c>
      <c r="B432" s="233" t="s">
        <v>444</v>
      </c>
      <c r="C432" s="234">
        <f>C433</f>
        <v>0</v>
      </c>
      <c r="D432" s="235"/>
    </row>
    <row r="433" s="224" customFormat="1" customHeight="1" spans="1:4">
      <c r="A433" s="233">
        <v>2059999</v>
      </c>
      <c r="B433" s="233" t="s">
        <v>445</v>
      </c>
      <c r="C433" s="234"/>
      <c r="D433" s="235"/>
    </row>
    <row r="434" s="224" customFormat="1" customHeight="1" spans="1:4">
      <c r="A434" s="233">
        <v>206</v>
      </c>
      <c r="B434" s="233" t="s">
        <v>446</v>
      </c>
      <c r="C434" s="234">
        <f>SUM(C435,C440,C449,C455,C460,C465,C470,C477,C481,C485)</f>
        <v>10565</v>
      </c>
      <c r="D434" s="235"/>
    </row>
    <row r="435" s="224" customFormat="1" customHeight="1" spans="1:4">
      <c r="A435" s="233">
        <v>20601</v>
      </c>
      <c r="B435" s="233" t="s">
        <v>447</v>
      </c>
      <c r="C435" s="234">
        <f>SUM(C436:C439)</f>
        <v>10565</v>
      </c>
      <c r="D435" s="235"/>
    </row>
    <row r="436" s="224" customFormat="1" customHeight="1" spans="1:4">
      <c r="A436" s="233">
        <v>2060101</v>
      </c>
      <c r="B436" s="233" t="s">
        <v>169</v>
      </c>
      <c r="C436" s="234">
        <v>72</v>
      </c>
      <c r="D436" s="235"/>
    </row>
    <row r="437" s="224" customFormat="1" customHeight="1" spans="1:4">
      <c r="A437" s="233">
        <v>2060102</v>
      </c>
      <c r="B437" s="233" t="s">
        <v>170</v>
      </c>
      <c r="C437" s="234">
        <v>5078</v>
      </c>
      <c r="D437" s="235"/>
    </row>
    <row r="438" s="224" customFormat="1" customHeight="1" spans="1:4">
      <c r="A438" s="233">
        <v>2060103</v>
      </c>
      <c r="B438" s="233" t="s">
        <v>171</v>
      </c>
      <c r="C438" s="234"/>
      <c r="D438" s="235"/>
    </row>
    <row r="439" s="224" customFormat="1" customHeight="1" spans="1:4">
      <c r="A439" s="233">
        <v>2060199</v>
      </c>
      <c r="B439" s="233" t="s">
        <v>448</v>
      </c>
      <c r="C439" s="234">
        <f>3715-372+7072-5000</f>
        <v>5415</v>
      </c>
      <c r="D439" s="235"/>
    </row>
    <row r="440" s="224" customFormat="1" customHeight="1" spans="1:4">
      <c r="A440" s="233">
        <v>20602</v>
      </c>
      <c r="B440" s="233" t="s">
        <v>449</v>
      </c>
      <c r="C440" s="234">
        <f>SUM(C441:C448)</f>
        <v>0</v>
      </c>
      <c r="D440" s="235"/>
    </row>
    <row r="441" s="224" customFormat="1" customHeight="1" spans="1:4">
      <c r="A441" s="233">
        <v>2060201</v>
      </c>
      <c r="B441" s="233" t="s">
        <v>450</v>
      </c>
      <c r="C441" s="234"/>
      <c r="D441" s="235"/>
    </row>
    <row r="442" s="224" customFormat="1" customHeight="1" spans="1:4">
      <c r="A442" s="233">
        <v>2060203</v>
      </c>
      <c r="B442" s="233" t="s">
        <v>451</v>
      </c>
      <c r="C442" s="234"/>
      <c r="D442" s="235"/>
    </row>
    <row r="443" s="224" customFormat="1" customHeight="1" spans="1:4">
      <c r="A443" s="233">
        <v>2060204</v>
      </c>
      <c r="B443" s="233" t="s">
        <v>452</v>
      </c>
      <c r="C443" s="234"/>
      <c r="D443" s="235"/>
    </row>
    <row r="444" s="224" customFormat="1" customHeight="1" spans="1:4">
      <c r="A444" s="233">
        <v>2060205</v>
      </c>
      <c r="B444" s="233" t="s">
        <v>453</v>
      </c>
      <c r="C444" s="234"/>
      <c r="D444" s="235"/>
    </row>
    <row r="445" s="224" customFormat="1" customHeight="1" spans="1:4">
      <c r="A445" s="233">
        <v>2060206</v>
      </c>
      <c r="B445" s="233" t="s">
        <v>454</v>
      </c>
      <c r="C445" s="234"/>
      <c r="D445" s="235"/>
    </row>
    <row r="446" s="224" customFormat="1" customHeight="1" spans="1:4">
      <c r="A446" s="233">
        <v>2060207</v>
      </c>
      <c r="B446" s="233" t="s">
        <v>455</v>
      </c>
      <c r="C446" s="234"/>
      <c r="D446" s="235"/>
    </row>
    <row r="447" s="224" customFormat="1" customHeight="1" spans="1:4">
      <c r="A447" s="233">
        <v>2060208</v>
      </c>
      <c r="B447" s="233" t="s">
        <v>456</v>
      </c>
      <c r="C447" s="234"/>
      <c r="D447" s="235"/>
    </row>
    <row r="448" s="224" customFormat="1" customHeight="1" spans="1:4">
      <c r="A448" s="233">
        <v>2060299</v>
      </c>
      <c r="B448" s="233" t="s">
        <v>457</v>
      </c>
      <c r="C448" s="234"/>
      <c r="D448" s="235"/>
    </row>
    <row r="449" s="224" customFormat="1" customHeight="1" spans="1:4">
      <c r="A449" s="233">
        <v>20603</v>
      </c>
      <c r="B449" s="233" t="s">
        <v>458</v>
      </c>
      <c r="C449" s="234">
        <f>SUM(C450:C454)</f>
        <v>0</v>
      </c>
      <c r="D449" s="235"/>
    </row>
    <row r="450" s="224" customFormat="1" customHeight="1" spans="1:4">
      <c r="A450" s="233">
        <v>2060301</v>
      </c>
      <c r="B450" s="233" t="s">
        <v>450</v>
      </c>
      <c r="C450" s="234"/>
      <c r="D450" s="235"/>
    </row>
    <row r="451" s="224" customFormat="1" customHeight="1" spans="1:4">
      <c r="A451" s="233">
        <v>2060302</v>
      </c>
      <c r="B451" s="233" t="s">
        <v>459</v>
      </c>
      <c r="C451" s="234"/>
      <c r="D451" s="235"/>
    </row>
    <row r="452" s="224" customFormat="1" customHeight="1" spans="1:4">
      <c r="A452" s="233">
        <v>2060303</v>
      </c>
      <c r="B452" s="233" t="s">
        <v>460</v>
      </c>
      <c r="C452" s="234"/>
      <c r="D452" s="235"/>
    </row>
    <row r="453" s="224" customFormat="1" customHeight="1" spans="1:4">
      <c r="A453" s="233">
        <v>2060304</v>
      </c>
      <c r="B453" s="233" t="s">
        <v>461</v>
      </c>
      <c r="C453" s="234"/>
      <c r="D453" s="235"/>
    </row>
    <row r="454" s="224" customFormat="1" customHeight="1" spans="1:4">
      <c r="A454" s="233">
        <v>2060399</v>
      </c>
      <c r="B454" s="233" t="s">
        <v>462</v>
      </c>
      <c r="C454" s="234"/>
      <c r="D454" s="235"/>
    </row>
    <row r="455" s="224" customFormat="1" customHeight="1" spans="1:4">
      <c r="A455" s="233">
        <v>20604</v>
      </c>
      <c r="B455" s="233" t="s">
        <v>463</v>
      </c>
      <c r="C455" s="234">
        <f>SUM(C456:C459)</f>
        <v>0</v>
      </c>
      <c r="D455" s="235"/>
    </row>
    <row r="456" s="224" customFormat="1" customHeight="1" spans="1:4">
      <c r="A456" s="233">
        <v>2060401</v>
      </c>
      <c r="B456" s="233" t="s">
        <v>450</v>
      </c>
      <c r="C456" s="234"/>
      <c r="D456" s="235"/>
    </row>
    <row r="457" s="224" customFormat="1" customHeight="1" spans="1:4">
      <c r="A457" s="233">
        <v>2060404</v>
      </c>
      <c r="B457" s="233" t="s">
        <v>464</v>
      </c>
      <c r="C457" s="234"/>
      <c r="D457" s="235"/>
    </row>
    <row r="458" s="224" customFormat="1" customHeight="1" spans="1:4">
      <c r="A458" s="233">
        <v>2060405</v>
      </c>
      <c r="B458" s="233" t="s">
        <v>465</v>
      </c>
      <c r="C458" s="234"/>
      <c r="D458" s="235"/>
    </row>
    <row r="459" s="224" customFormat="1" customHeight="1" spans="1:4">
      <c r="A459" s="233">
        <v>2060499</v>
      </c>
      <c r="B459" s="233" t="s">
        <v>466</v>
      </c>
      <c r="C459" s="234"/>
      <c r="D459" s="235"/>
    </row>
    <row r="460" s="224" customFormat="1" customHeight="1" spans="1:4">
      <c r="A460" s="233">
        <v>20605</v>
      </c>
      <c r="B460" s="233" t="s">
        <v>467</v>
      </c>
      <c r="C460" s="234">
        <f>SUM(C461:C464)</f>
        <v>0</v>
      </c>
      <c r="D460" s="235"/>
    </row>
    <row r="461" s="224" customFormat="1" customHeight="1" spans="1:4">
      <c r="A461" s="233">
        <v>2060501</v>
      </c>
      <c r="B461" s="233" t="s">
        <v>450</v>
      </c>
      <c r="C461" s="234"/>
      <c r="D461" s="235"/>
    </row>
    <row r="462" s="224" customFormat="1" customHeight="1" spans="1:4">
      <c r="A462" s="233">
        <v>2060502</v>
      </c>
      <c r="B462" s="233" t="s">
        <v>468</v>
      </c>
      <c r="C462" s="234"/>
      <c r="D462" s="235"/>
    </row>
    <row r="463" s="224" customFormat="1" customHeight="1" spans="1:4">
      <c r="A463" s="233">
        <v>2060503</v>
      </c>
      <c r="B463" s="233" t="s">
        <v>469</v>
      </c>
      <c r="C463" s="234"/>
      <c r="D463" s="235"/>
    </row>
    <row r="464" s="224" customFormat="1" customHeight="1" spans="1:4">
      <c r="A464" s="233">
        <v>2060599</v>
      </c>
      <c r="B464" s="233" t="s">
        <v>470</v>
      </c>
      <c r="C464" s="234"/>
      <c r="D464" s="235"/>
    </row>
    <row r="465" s="224" customFormat="1" customHeight="1" spans="1:4">
      <c r="A465" s="233">
        <v>20606</v>
      </c>
      <c r="B465" s="233" t="s">
        <v>471</v>
      </c>
      <c r="C465" s="234">
        <f>SUM(C466:C469)</f>
        <v>0</v>
      </c>
      <c r="D465" s="235"/>
    </row>
    <row r="466" s="224" customFormat="1" customHeight="1" spans="1:4">
      <c r="A466" s="233">
        <v>2060601</v>
      </c>
      <c r="B466" s="233" t="s">
        <v>472</v>
      </c>
      <c r="C466" s="234"/>
      <c r="D466" s="235"/>
    </row>
    <row r="467" s="224" customFormat="1" customHeight="1" spans="1:4">
      <c r="A467" s="233">
        <v>2060602</v>
      </c>
      <c r="B467" s="233" t="s">
        <v>473</v>
      </c>
      <c r="C467" s="234"/>
      <c r="D467" s="235"/>
    </row>
    <row r="468" s="224" customFormat="1" customHeight="1" spans="1:4">
      <c r="A468" s="233">
        <v>2060603</v>
      </c>
      <c r="B468" s="233" t="s">
        <v>474</v>
      </c>
      <c r="C468" s="234"/>
      <c r="D468" s="235"/>
    </row>
    <row r="469" s="224" customFormat="1" customHeight="1" spans="1:4">
      <c r="A469" s="233">
        <v>2060699</v>
      </c>
      <c r="B469" s="233" t="s">
        <v>475</v>
      </c>
      <c r="C469" s="234"/>
      <c r="D469" s="235"/>
    </row>
    <row r="470" s="224" customFormat="1" customHeight="1" spans="1:4">
      <c r="A470" s="233">
        <v>20607</v>
      </c>
      <c r="B470" s="233" t="s">
        <v>476</v>
      </c>
      <c r="C470" s="234">
        <f>SUM(C471:C476)</f>
        <v>0</v>
      </c>
      <c r="D470" s="235"/>
    </row>
    <row r="471" s="224" customFormat="1" customHeight="1" spans="1:4">
      <c r="A471" s="233">
        <v>2060701</v>
      </c>
      <c r="B471" s="233" t="s">
        <v>450</v>
      </c>
      <c r="C471" s="234"/>
      <c r="D471" s="235"/>
    </row>
    <row r="472" s="224" customFormat="1" customHeight="1" spans="1:4">
      <c r="A472" s="233">
        <v>2060702</v>
      </c>
      <c r="B472" s="233" t="s">
        <v>477</v>
      </c>
      <c r="C472" s="234"/>
      <c r="D472" s="235"/>
    </row>
    <row r="473" s="224" customFormat="1" customHeight="1" spans="1:4">
      <c r="A473" s="233">
        <v>2060703</v>
      </c>
      <c r="B473" s="233" t="s">
        <v>478</v>
      </c>
      <c r="C473" s="234"/>
      <c r="D473" s="235"/>
    </row>
    <row r="474" s="224" customFormat="1" customHeight="1" spans="1:4">
      <c r="A474" s="233">
        <v>2060704</v>
      </c>
      <c r="B474" s="233" t="s">
        <v>479</v>
      </c>
      <c r="C474" s="234"/>
      <c r="D474" s="235"/>
    </row>
    <row r="475" s="224" customFormat="1" customHeight="1" spans="1:4">
      <c r="A475" s="233">
        <v>2060705</v>
      </c>
      <c r="B475" s="233" t="s">
        <v>480</v>
      </c>
      <c r="C475" s="234"/>
      <c r="D475" s="235"/>
    </row>
    <row r="476" s="224" customFormat="1" customHeight="1" spans="1:4">
      <c r="A476" s="233">
        <v>2060799</v>
      </c>
      <c r="B476" s="233" t="s">
        <v>481</v>
      </c>
      <c r="C476" s="234"/>
      <c r="D476" s="235"/>
    </row>
    <row r="477" s="224" customFormat="1" customHeight="1" spans="1:4">
      <c r="A477" s="233">
        <v>20608</v>
      </c>
      <c r="B477" s="233" t="s">
        <v>482</v>
      </c>
      <c r="C477" s="234">
        <f>SUM(C478:C480)</f>
        <v>0</v>
      </c>
      <c r="D477" s="235"/>
    </row>
    <row r="478" s="224" customFormat="1" customHeight="1" spans="1:4">
      <c r="A478" s="233">
        <v>2060801</v>
      </c>
      <c r="B478" s="233" t="s">
        <v>483</v>
      </c>
      <c r="C478" s="234"/>
      <c r="D478" s="235"/>
    </row>
    <row r="479" s="224" customFormat="1" customHeight="1" spans="1:4">
      <c r="A479" s="233">
        <v>2060802</v>
      </c>
      <c r="B479" s="233" t="s">
        <v>484</v>
      </c>
      <c r="C479" s="234"/>
      <c r="D479" s="235"/>
    </row>
    <row r="480" s="224" customFormat="1" customHeight="1" spans="1:4">
      <c r="A480" s="233">
        <v>2060899</v>
      </c>
      <c r="B480" s="233" t="s">
        <v>485</v>
      </c>
      <c r="C480" s="234"/>
      <c r="D480" s="235"/>
    </row>
    <row r="481" s="224" customFormat="1" customHeight="1" spans="1:4">
      <c r="A481" s="233">
        <v>20609</v>
      </c>
      <c r="B481" s="233" t="s">
        <v>486</v>
      </c>
      <c r="C481" s="234">
        <f>SUM(C482:C484)</f>
        <v>0</v>
      </c>
      <c r="D481" s="235"/>
    </row>
    <row r="482" s="224" customFormat="1" customHeight="1" spans="1:4">
      <c r="A482" s="233">
        <v>2060901</v>
      </c>
      <c r="B482" s="233" t="s">
        <v>487</v>
      </c>
      <c r="C482" s="234"/>
      <c r="D482" s="235"/>
    </row>
    <row r="483" s="224" customFormat="1" customHeight="1" spans="1:4">
      <c r="A483" s="233">
        <v>2060902</v>
      </c>
      <c r="B483" s="233" t="s">
        <v>488</v>
      </c>
      <c r="C483" s="234"/>
      <c r="D483" s="235"/>
    </row>
    <row r="484" s="224" customFormat="1" customHeight="1" spans="1:4">
      <c r="A484" s="233">
        <v>2060999</v>
      </c>
      <c r="B484" s="233" t="s">
        <v>489</v>
      </c>
      <c r="C484" s="234"/>
      <c r="D484" s="235"/>
    </row>
    <row r="485" s="224" customFormat="1" customHeight="1" spans="1:4">
      <c r="A485" s="233">
        <v>20699</v>
      </c>
      <c r="B485" s="233" t="s">
        <v>490</v>
      </c>
      <c r="C485" s="234">
        <f>SUM(C486:C489)</f>
        <v>0</v>
      </c>
      <c r="D485" s="235"/>
    </row>
    <row r="486" s="224" customFormat="1" customHeight="1" spans="1:4">
      <c r="A486" s="233">
        <v>2069901</v>
      </c>
      <c r="B486" s="233" t="s">
        <v>491</v>
      </c>
      <c r="C486" s="234"/>
      <c r="D486" s="235"/>
    </row>
    <row r="487" s="224" customFormat="1" customHeight="1" spans="1:4">
      <c r="A487" s="233">
        <v>2069902</v>
      </c>
      <c r="B487" s="233" t="s">
        <v>492</v>
      </c>
      <c r="C487" s="234"/>
      <c r="D487" s="235"/>
    </row>
    <row r="488" s="224" customFormat="1" customHeight="1" spans="1:4">
      <c r="A488" s="233">
        <v>2069903</v>
      </c>
      <c r="B488" s="233" t="s">
        <v>493</v>
      </c>
      <c r="C488" s="234"/>
      <c r="D488" s="235"/>
    </row>
    <row r="489" s="224" customFormat="1" customHeight="1" spans="1:4">
      <c r="A489" s="233">
        <v>2069999</v>
      </c>
      <c r="B489" s="233" t="s">
        <v>494</v>
      </c>
      <c r="C489" s="234"/>
      <c r="D489" s="235"/>
    </row>
    <row r="490" s="224" customFormat="1" customHeight="1" spans="1:4">
      <c r="A490" s="233">
        <v>207</v>
      </c>
      <c r="B490" s="233" t="s">
        <v>495</v>
      </c>
      <c r="C490" s="234">
        <f>SUM(C491,C507,C515,C526,C535,C543)</f>
        <v>2226</v>
      </c>
      <c r="D490" s="235"/>
    </row>
    <row r="491" s="224" customFormat="1" customHeight="1" spans="1:4">
      <c r="A491" s="233">
        <v>20701</v>
      </c>
      <c r="B491" s="233" t="s">
        <v>496</v>
      </c>
      <c r="C491" s="234">
        <f>SUM(C492:C506)</f>
        <v>1106</v>
      </c>
      <c r="D491" s="235"/>
    </row>
    <row r="492" s="224" customFormat="1" customHeight="1" spans="1:4">
      <c r="A492" s="233">
        <v>2070101</v>
      </c>
      <c r="B492" s="233" t="s">
        <v>169</v>
      </c>
      <c r="C492" s="234">
        <v>669</v>
      </c>
      <c r="D492" s="235"/>
    </row>
    <row r="493" s="224" customFormat="1" customHeight="1" spans="1:4">
      <c r="A493" s="233">
        <v>2070102</v>
      </c>
      <c r="B493" s="233" t="s">
        <v>170</v>
      </c>
      <c r="C493" s="234">
        <v>437</v>
      </c>
      <c r="D493" s="235"/>
    </row>
    <row r="494" s="224" customFormat="1" customHeight="1" spans="1:4">
      <c r="A494" s="233">
        <v>2070103</v>
      </c>
      <c r="B494" s="233" t="s">
        <v>171</v>
      </c>
      <c r="C494" s="234"/>
      <c r="D494" s="235"/>
    </row>
    <row r="495" s="224" customFormat="1" customHeight="1" spans="1:4">
      <c r="A495" s="233">
        <v>2070104</v>
      </c>
      <c r="B495" s="233" t="s">
        <v>497</v>
      </c>
      <c r="C495" s="234"/>
      <c r="D495" s="235"/>
    </row>
    <row r="496" s="224" customFormat="1" customHeight="1" spans="1:4">
      <c r="A496" s="233">
        <v>2070105</v>
      </c>
      <c r="B496" s="233" t="s">
        <v>498</v>
      </c>
      <c r="C496" s="234"/>
      <c r="D496" s="235"/>
    </row>
    <row r="497" s="224" customFormat="1" customHeight="1" spans="1:4">
      <c r="A497" s="233">
        <v>2070106</v>
      </c>
      <c r="B497" s="233" t="s">
        <v>499</v>
      </c>
      <c r="C497" s="234"/>
      <c r="D497" s="235"/>
    </row>
    <row r="498" s="224" customFormat="1" customHeight="1" spans="1:4">
      <c r="A498" s="233">
        <v>2070107</v>
      </c>
      <c r="B498" s="233" t="s">
        <v>500</v>
      </c>
      <c r="C498" s="234"/>
      <c r="D498" s="235"/>
    </row>
    <row r="499" s="224" customFormat="1" customHeight="1" spans="1:4">
      <c r="A499" s="233">
        <v>2070108</v>
      </c>
      <c r="B499" s="233" t="s">
        <v>501</v>
      </c>
      <c r="C499" s="234"/>
      <c r="D499" s="235"/>
    </row>
    <row r="500" s="224" customFormat="1" customHeight="1" spans="1:4">
      <c r="A500" s="233">
        <v>2070109</v>
      </c>
      <c r="B500" s="233" t="s">
        <v>502</v>
      </c>
      <c r="C500" s="234"/>
      <c r="D500" s="235"/>
    </row>
    <row r="501" s="224" customFormat="1" customHeight="1" spans="1:4">
      <c r="A501" s="233">
        <v>2070110</v>
      </c>
      <c r="B501" s="233" t="s">
        <v>503</v>
      </c>
      <c r="C501" s="234"/>
      <c r="D501" s="235"/>
    </row>
    <row r="502" s="224" customFormat="1" customHeight="1" spans="1:4">
      <c r="A502" s="233">
        <v>2070111</v>
      </c>
      <c r="B502" s="233" t="s">
        <v>504</v>
      </c>
      <c r="C502" s="234"/>
      <c r="D502" s="235"/>
    </row>
    <row r="503" s="224" customFormat="1" customHeight="1" spans="1:4">
      <c r="A503" s="233">
        <v>2070112</v>
      </c>
      <c r="B503" s="233" t="s">
        <v>505</v>
      </c>
      <c r="C503" s="234"/>
      <c r="D503" s="235"/>
    </row>
    <row r="504" s="224" customFormat="1" customHeight="1" spans="1:4">
      <c r="A504" s="233">
        <v>2070113</v>
      </c>
      <c r="B504" s="233" t="s">
        <v>506</v>
      </c>
      <c r="C504" s="234"/>
      <c r="D504" s="235"/>
    </row>
    <row r="505" s="224" customFormat="1" customHeight="1" spans="1:4">
      <c r="A505" s="233">
        <v>2070114</v>
      </c>
      <c r="B505" s="233" t="s">
        <v>507</v>
      </c>
      <c r="C505" s="234"/>
      <c r="D505" s="235"/>
    </row>
    <row r="506" s="224" customFormat="1" customHeight="1" spans="1:4">
      <c r="A506" s="233">
        <v>2070199</v>
      </c>
      <c r="B506" s="233" t="s">
        <v>508</v>
      </c>
      <c r="C506" s="234"/>
      <c r="D506" s="235"/>
    </row>
    <row r="507" s="224" customFormat="1" customHeight="1" spans="1:4">
      <c r="A507" s="233">
        <v>20702</v>
      </c>
      <c r="B507" s="233" t="s">
        <v>509</v>
      </c>
      <c r="C507" s="234">
        <f>SUM(C508:C514)</f>
        <v>0</v>
      </c>
      <c r="D507" s="235"/>
    </row>
    <row r="508" s="224" customFormat="1" customHeight="1" spans="1:4">
      <c r="A508" s="233">
        <v>2070201</v>
      </c>
      <c r="B508" s="233" t="s">
        <v>169</v>
      </c>
      <c r="C508" s="234"/>
      <c r="D508" s="235"/>
    </row>
    <row r="509" s="224" customFormat="1" customHeight="1" spans="1:4">
      <c r="A509" s="233">
        <v>2070202</v>
      </c>
      <c r="B509" s="233" t="s">
        <v>170</v>
      </c>
      <c r="C509" s="234"/>
      <c r="D509" s="235"/>
    </row>
    <row r="510" s="224" customFormat="1" customHeight="1" spans="1:4">
      <c r="A510" s="233">
        <v>2070203</v>
      </c>
      <c r="B510" s="233" t="s">
        <v>171</v>
      </c>
      <c r="C510" s="234"/>
      <c r="D510" s="235"/>
    </row>
    <row r="511" s="224" customFormat="1" customHeight="1" spans="1:4">
      <c r="A511" s="233">
        <v>2070204</v>
      </c>
      <c r="B511" s="233" t="s">
        <v>510</v>
      </c>
      <c r="C511" s="234"/>
      <c r="D511" s="235"/>
    </row>
    <row r="512" s="224" customFormat="1" customHeight="1" spans="1:4">
      <c r="A512" s="233">
        <v>2070205</v>
      </c>
      <c r="B512" s="233" t="s">
        <v>511</v>
      </c>
      <c r="C512" s="234"/>
      <c r="D512" s="235"/>
    </row>
    <row r="513" s="224" customFormat="1" customHeight="1" spans="1:4">
      <c r="A513" s="233">
        <v>2070206</v>
      </c>
      <c r="B513" s="233" t="s">
        <v>512</v>
      </c>
      <c r="C513" s="234"/>
      <c r="D513" s="235"/>
    </row>
    <row r="514" s="224" customFormat="1" customHeight="1" spans="1:4">
      <c r="A514" s="233">
        <v>2070299</v>
      </c>
      <c r="B514" s="233" t="s">
        <v>513</v>
      </c>
      <c r="C514" s="234"/>
      <c r="D514" s="235"/>
    </row>
    <row r="515" s="224" customFormat="1" customHeight="1" spans="1:4">
      <c r="A515" s="233">
        <v>20703</v>
      </c>
      <c r="B515" s="233" t="s">
        <v>514</v>
      </c>
      <c r="C515" s="234">
        <f>SUM(C516:C525)</f>
        <v>0</v>
      </c>
      <c r="D515" s="235"/>
    </row>
    <row r="516" s="224" customFormat="1" customHeight="1" spans="1:4">
      <c r="A516" s="233">
        <v>2070301</v>
      </c>
      <c r="B516" s="233" t="s">
        <v>169</v>
      </c>
      <c r="C516" s="234"/>
      <c r="D516" s="235"/>
    </row>
    <row r="517" s="224" customFormat="1" customHeight="1" spans="1:4">
      <c r="A517" s="233">
        <v>2070302</v>
      </c>
      <c r="B517" s="233" t="s">
        <v>170</v>
      </c>
      <c r="C517" s="234"/>
      <c r="D517" s="235"/>
    </row>
    <row r="518" s="224" customFormat="1" customHeight="1" spans="1:4">
      <c r="A518" s="233">
        <v>2070303</v>
      </c>
      <c r="B518" s="233" t="s">
        <v>171</v>
      </c>
      <c r="C518" s="234"/>
      <c r="D518" s="235"/>
    </row>
    <row r="519" s="224" customFormat="1" customHeight="1" spans="1:4">
      <c r="A519" s="233">
        <v>2070304</v>
      </c>
      <c r="B519" s="233" t="s">
        <v>515</v>
      </c>
      <c r="C519" s="234"/>
      <c r="D519" s="235"/>
    </row>
    <row r="520" s="224" customFormat="1" customHeight="1" spans="1:4">
      <c r="A520" s="233">
        <v>2070305</v>
      </c>
      <c r="B520" s="233" t="s">
        <v>516</v>
      </c>
      <c r="C520" s="234"/>
      <c r="D520" s="235"/>
    </row>
    <row r="521" s="224" customFormat="1" customHeight="1" spans="1:4">
      <c r="A521" s="233">
        <v>2070306</v>
      </c>
      <c r="B521" s="233" t="s">
        <v>517</v>
      </c>
      <c r="C521" s="234"/>
      <c r="D521" s="235"/>
    </row>
    <row r="522" s="224" customFormat="1" customHeight="1" spans="1:4">
      <c r="A522" s="233">
        <v>2070307</v>
      </c>
      <c r="B522" s="233" t="s">
        <v>518</v>
      </c>
      <c r="C522" s="234"/>
      <c r="D522" s="235"/>
    </row>
    <row r="523" s="224" customFormat="1" customHeight="1" spans="1:4">
      <c r="A523" s="233">
        <v>2070308</v>
      </c>
      <c r="B523" s="233" t="s">
        <v>519</v>
      </c>
      <c r="C523" s="234"/>
      <c r="D523" s="235"/>
    </row>
    <row r="524" s="224" customFormat="1" customHeight="1" spans="1:4">
      <c r="A524" s="233">
        <v>2070309</v>
      </c>
      <c r="B524" s="233" t="s">
        <v>520</v>
      </c>
      <c r="C524" s="234"/>
      <c r="D524" s="235"/>
    </row>
    <row r="525" s="224" customFormat="1" customHeight="1" spans="1:4">
      <c r="A525" s="233">
        <v>2070399</v>
      </c>
      <c r="B525" s="233" t="s">
        <v>521</v>
      </c>
      <c r="C525" s="234"/>
      <c r="D525" s="235"/>
    </row>
    <row r="526" s="224" customFormat="1" customHeight="1" spans="1:4">
      <c r="A526" s="233">
        <v>20706</v>
      </c>
      <c r="B526" s="233" t="s">
        <v>522</v>
      </c>
      <c r="C526" s="234">
        <f>SUM(C527:C534)</f>
        <v>0</v>
      </c>
      <c r="D526" s="235"/>
    </row>
    <row r="527" s="224" customFormat="1" customHeight="1" spans="1:4">
      <c r="A527" s="233">
        <v>2070601</v>
      </c>
      <c r="B527" s="233" t="s">
        <v>169</v>
      </c>
      <c r="C527" s="234"/>
      <c r="D527" s="235"/>
    </row>
    <row r="528" s="224" customFormat="1" customHeight="1" spans="1:4">
      <c r="A528" s="233">
        <v>2070602</v>
      </c>
      <c r="B528" s="233" t="s">
        <v>170</v>
      </c>
      <c r="C528" s="234"/>
      <c r="D528" s="235"/>
    </row>
    <row r="529" s="224" customFormat="1" customHeight="1" spans="1:4">
      <c r="A529" s="233">
        <v>2070603</v>
      </c>
      <c r="B529" s="233" t="s">
        <v>171</v>
      </c>
      <c r="C529" s="234"/>
      <c r="D529" s="235"/>
    </row>
    <row r="530" s="224" customFormat="1" customHeight="1" spans="1:4">
      <c r="A530" s="233">
        <v>2070604</v>
      </c>
      <c r="B530" s="233" t="s">
        <v>523</v>
      </c>
      <c r="C530" s="234"/>
      <c r="D530" s="235"/>
    </row>
    <row r="531" s="224" customFormat="1" customHeight="1" spans="1:4">
      <c r="A531" s="233">
        <v>2070605</v>
      </c>
      <c r="B531" s="233" t="s">
        <v>524</v>
      </c>
      <c r="C531" s="234"/>
      <c r="D531" s="235"/>
    </row>
    <row r="532" s="224" customFormat="1" customHeight="1" spans="1:4">
      <c r="A532" s="233">
        <v>2070606</v>
      </c>
      <c r="B532" s="233" t="s">
        <v>525</v>
      </c>
      <c r="C532" s="234"/>
      <c r="D532" s="235"/>
    </row>
    <row r="533" s="224" customFormat="1" customHeight="1" spans="1:4">
      <c r="A533" s="233">
        <v>2070607</v>
      </c>
      <c r="B533" s="233" t="s">
        <v>526</v>
      </c>
      <c r="C533" s="234"/>
      <c r="D533" s="235"/>
    </row>
    <row r="534" s="224" customFormat="1" customHeight="1" spans="1:4">
      <c r="A534" s="233">
        <v>2070699</v>
      </c>
      <c r="B534" s="233" t="s">
        <v>527</v>
      </c>
      <c r="C534" s="234"/>
      <c r="D534" s="235"/>
    </row>
    <row r="535" s="224" customFormat="1" customHeight="1" spans="1:4">
      <c r="A535" s="233">
        <v>20708</v>
      </c>
      <c r="B535" s="233" t="s">
        <v>528</v>
      </c>
      <c r="C535" s="234">
        <f>SUM(C536:C542)</f>
        <v>1120</v>
      </c>
      <c r="D535" s="235"/>
    </row>
    <row r="536" s="224" customFormat="1" customHeight="1" spans="1:4">
      <c r="A536" s="233">
        <v>2070801</v>
      </c>
      <c r="B536" s="233" t="s">
        <v>169</v>
      </c>
      <c r="C536" s="234">
        <v>683</v>
      </c>
      <c r="D536" s="235"/>
    </row>
    <row r="537" s="224" customFormat="1" customHeight="1" spans="1:4">
      <c r="A537" s="233">
        <v>2070802</v>
      </c>
      <c r="B537" s="233" t="s">
        <v>170</v>
      </c>
      <c r="C537" s="234">
        <v>437</v>
      </c>
      <c r="D537" s="235"/>
    </row>
    <row r="538" s="224" customFormat="1" customHeight="1" spans="1:4">
      <c r="A538" s="233">
        <v>2070803</v>
      </c>
      <c r="B538" s="233" t="s">
        <v>171</v>
      </c>
      <c r="C538" s="234"/>
      <c r="D538" s="235"/>
    </row>
    <row r="539" s="224" customFormat="1" customHeight="1" spans="1:4">
      <c r="A539" s="233">
        <v>2070806</v>
      </c>
      <c r="B539" s="233" t="s">
        <v>529</v>
      </c>
      <c r="C539" s="234"/>
      <c r="D539" s="235"/>
    </row>
    <row r="540" s="224" customFormat="1" customHeight="1" spans="1:4">
      <c r="A540" s="233">
        <v>2070807</v>
      </c>
      <c r="B540" s="233" t="s">
        <v>530</v>
      </c>
      <c r="C540" s="234"/>
      <c r="D540" s="235"/>
    </row>
    <row r="541" s="224" customFormat="1" customHeight="1" spans="1:4">
      <c r="A541" s="233">
        <v>2070808</v>
      </c>
      <c r="B541" s="233" t="s">
        <v>531</v>
      </c>
      <c r="C541" s="234"/>
      <c r="D541" s="235"/>
    </row>
    <row r="542" s="224" customFormat="1" customHeight="1" spans="1:4">
      <c r="A542" s="233">
        <v>2070899</v>
      </c>
      <c r="B542" s="233" t="s">
        <v>532</v>
      </c>
      <c r="C542" s="234"/>
      <c r="D542" s="235"/>
    </row>
    <row r="543" s="224" customFormat="1" customHeight="1" spans="1:4">
      <c r="A543" s="233">
        <v>20799</v>
      </c>
      <c r="B543" s="233" t="s">
        <v>533</v>
      </c>
      <c r="C543" s="234">
        <f>SUM(C544:C546)</f>
        <v>0</v>
      </c>
      <c r="D543" s="235"/>
    </row>
    <row r="544" s="224" customFormat="1" customHeight="1" spans="1:4">
      <c r="A544" s="233">
        <v>2079902</v>
      </c>
      <c r="B544" s="233" t="s">
        <v>534</v>
      </c>
      <c r="C544" s="234"/>
      <c r="D544" s="235"/>
    </row>
    <row r="545" s="224" customFormat="1" customHeight="1" spans="1:4">
      <c r="A545" s="233">
        <v>2079903</v>
      </c>
      <c r="B545" s="233" t="s">
        <v>535</v>
      </c>
      <c r="C545" s="234"/>
      <c r="D545" s="235"/>
    </row>
    <row r="546" s="224" customFormat="1" customHeight="1" spans="1:4">
      <c r="A546" s="233">
        <v>2079999</v>
      </c>
      <c r="B546" s="233" t="s">
        <v>536</v>
      </c>
      <c r="C546" s="234"/>
      <c r="D546" s="235"/>
    </row>
    <row r="547" s="224" customFormat="1" customHeight="1" spans="1:4">
      <c r="A547" s="233">
        <v>208</v>
      </c>
      <c r="B547" s="233" t="s">
        <v>537</v>
      </c>
      <c r="C547" s="234">
        <f>SUM(C548,C567,C575,C577,C586,C590,C600,C609,C616,C624,C633,C639,C642,C645,C648,C651,C654,C658,C662,C670,C673)</f>
        <v>31730</v>
      </c>
      <c r="D547" s="235"/>
    </row>
    <row r="548" s="224" customFormat="1" customHeight="1" spans="1:4">
      <c r="A548" s="233">
        <v>20801</v>
      </c>
      <c r="B548" s="233" t="s">
        <v>538</v>
      </c>
      <c r="C548" s="234">
        <f>SUM(C549:C566)</f>
        <v>839</v>
      </c>
      <c r="D548" s="235"/>
    </row>
    <row r="549" s="224" customFormat="1" customHeight="1" spans="1:4">
      <c r="A549" s="233">
        <v>2080101</v>
      </c>
      <c r="B549" s="233" t="s">
        <v>169</v>
      </c>
      <c r="C549" s="234">
        <v>520</v>
      </c>
      <c r="D549" s="235"/>
    </row>
    <row r="550" s="224" customFormat="1" customHeight="1" spans="1:4">
      <c r="A550" s="233">
        <v>2080102</v>
      </c>
      <c r="B550" s="233" t="s">
        <v>170</v>
      </c>
      <c r="C550" s="234">
        <v>319</v>
      </c>
      <c r="D550" s="235"/>
    </row>
    <row r="551" s="224" customFormat="1" customHeight="1" spans="1:4">
      <c r="A551" s="233">
        <v>2080103</v>
      </c>
      <c r="B551" s="233" t="s">
        <v>171</v>
      </c>
      <c r="C551" s="234"/>
      <c r="D551" s="235"/>
    </row>
    <row r="552" s="224" customFormat="1" customHeight="1" spans="1:4">
      <c r="A552" s="233">
        <v>2080104</v>
      </c>
      <c r="B552" s="233" t="s">
        <v>539</v>
      </c>
      <c r="C552" s="234"/>
      <c r="D552" s="235"/>
    </row>
    <row r="553" s="224" customFormat="1" customHeight="1" spans="1:4">
      <c r="A553" s="233">
        <v>2080105</v>
      </c>
      <c r="B553" s="233" t="s">
        <v>540</v>
      </c>
      <c r="C553" s="234"/>
      <c r="D553" s="235"/>
    </row>
    <row r="554" s="224" customFormat="1" customHeight="1" spans="1:4">
      <c r="A554" s="233">
        <v>2080106</v>
      </c>
      <c r="B554" s="233" t="s">
        <v>541</v>
      </c>
      <c r="C554" s="234"/>
      <c r="D554" s="235"/>
    </row>
    <row r="555" s="224" customFormat="1" customHeight="1" spans="1:4">
      <c r="A555" s="233">
        <v>2080107</v>
      </c>
      <c r="B555" s="233" t="s">
        <v>542</v>
      </c>
      <c r="C555" s="234"/>
      <c r="D555" s="235"/>
    </row>
    <row r="556" s="224" customFormat="1" customHeight="1" spans="1:4">
      <c r="A556" s="233">
        <v>2080108</v>
      </c>
      <c r="B556" s="233" t="s">
        <v>210</v>
      </c>
      <c r="C556" s="234"/>
      <c r="D556" s="235"/>
    </row>
    <row r="557" s="224" customFormat="1" customHeight="1" spans="1:4">
      <c r="A557" s="233">
        <v>2080109</v>
      </c>
      <c r="B557" s="233" t="s">
        <v>543</v>
      </c>
      <c r="C557" s="234"/>
      <c r="D557" s="235"/>
    </row>
    <row r="558" s="224" customFormat="1" customHeight="1" spans="1:4">
      <c r="A558" s="233">
        <v>2080110</v>
      </c>
      <c r="B558" s="233" t="s">
        <v>544</v>
      </c>
      <c r="C558" s="234"/>
      <c r="D558" s="235"/>
    </row>
    <row r="559" s="224" customFormat="1" customHeight="1" spans="1:4">
      <c r="A559" s="233">
        <v>2080111</v>
      </c>
      <c r="B559" s="233" t="s">
        <v>545</v>
      </c>
      <c r="C559" s="234"/>
      <c r="D559" s="235"/>
    </row>
    <row r="560" s="224" customFormat="1" customHeight="1" spans="1:4">
      <c r="A560" s="233">
        <v>2080112</v>
      </c>
      <c r="B560" s="233" t="s">
        <v>546</v>
      </c>
      <c r="C560" s="234"/>
      <c r="D560" s="235"/>
    </row>
    <row r="561" s="224" customFormat="1" customHeight="1" spans="1:4">
      <c r="A561" s="233">
        <v>2080113</v>
      </c>
      <c r="B561" s="233" t="s">
        <v>547</v>
      </c>
      <c r="C561" s="234"/>
      <c r="D561" s="235"/>
    </row>
    <row r="562" s="224" customFormat="1" customHeight="1" spans="1:4">
      <c r="A562" s="233">
        <v>2080114</v>
      </c>
      <c r="B562" s="233" t="s">
        <v>548</v>
      </c>
      <c r="C562" s="234"/>
      <c r="D562" s="235"/>
    </row>
    <row r="563" s="224" customFormat="1" customHeight="1" spans="1:4">
      <c r="A563" s="233">
        <v>2080115</v>
      </c>
      <c r="B563" s="233" t="s">
        <v>549</v>
      </c>
      <c r="C563" s="234"/>
      <c r="D563" s="235"/>
    </row>
    <row r="564" s="224" customFormat="1" customHeight="1" spans="1:4">
      <c r="A564" s="233">
        <v>2080116</v>
      </c>
      <c r="B564" s="233" t="s">
        <v>550</v>
      </c>
      <c r="C564" s="234"/>
      <c r="D564" s="235"/>
    </row>
    <row r="565" s="224" customFormat="1" customHeight="1" spans="1:4">
      <c r="A565" s="233">
        <v>2080150</v>
      </c>
      <c r="B565" s="233" t="s">
        <v>178</v>
      </c>
      <c r="C565" s="234"/>
      <c r="D565" s="235"/>
    </row>
    <row r="566" s="224" customFormat="1" customHeight="1" spans="1:4">
      <c r="A566" s="233">
        <v>2080199</v>
      </c>
      <c r="B566" s="233" t="s">
        <v>551</v>
      </c>
      <c r="C566" s="234"/>
      <c r="D566" s="235"/>
    </row>
    <row r="567" s="224" customFormat="1" customHeight="1" spans="1:4">
      <c r="A567" s="233">
        <v>20802</v>
      </c>
      <c r="B567" s="233" t="s">
        <v>552</v>
      </c>
      <c r="C567" s="234">
        <f>SUM(C568:C574)</f>
        <v>2279</v>
      </c>
      <c r="D567" s="235"/>
    </row>
    <row r="568" s="224" customFormat="1" customHeight="1" spans="1:4">
      <c r="A568" s="233">
        <v>2080201</v>
      </c>
      <c r="B568" s="233" t="s">
        <v>169</v>
      </c>
      <c r="C568" s="234">
        <v>581</v>
      </c>
      <c r="D568" s="235"/>
    </row>
    <row r="569" s="224" customFormat="1" customHeight="1" spans="1:4">
      <c r="A569" s="233">
        <v>2080202</v>
      </c>
      <c r="B569" s="233" t="s">
        <v>170</v>
      </c>
      <c r="C569" s="234">
        <v>1117</v>
      </c>
      <c r="D569" s="235"/>
    </row>
    <row r="570" s="224" customFormat="1" customHeight="1" spans="1:4">
      <c r="A570" s="233">
        <v>2080203</v>
      </c>
      <c r="B570" s="233" t="s">
        <v>171</v>
      </c>
      <c r="C570" s="234"/>
      <c r="D570" s="235"/>
    </row>
    <row r="571" s="224" customFormat="1" customHeight="1" spans="1:4">
      <c r="A571" s="233">
        <v>2080206</v>
      </c>
      <c r="B571" s="233" t="s">
        <v>553</v>
      </c>
      <c r="C571" s="234"/>
      <c r="D571" s="235"/>
    </row>
    <row r="572" s="224" customFormat="1" customHeight="1" spans="1:4">
      <c r="A572" s="233">
        <v>2080207</v>
      </c>
      <c r="B572" s="233" t="s">
        <v>554</v>
      </c>
      <c r="C572" s="234"/>
      <c r="D572" s="235"/>
    </row>
    <row r="573" s="224" customFormat="1" customHeight="1" spans="1:4">
      <c r="A573" s="233">
        <v>2080208</v>
      </c>
      <c r="B573" s="233" t="s">
        <v>555</v>
      </c>
      <c r="C573" s="234">
        <v>581</v>
      </c>
      <c r="D573" s="235"/>
    </row>
    <row r="574" s="224" customFormat="1" customHeight="1" spans="1:4">
      <c r="A574" s="233">
        <v>2080299</v>
      </c>
      <c r="B574" s="233" t="s">
        <v>556</v>
      </c>
      <c r="C574" s="234"/>
      <c r="D574" s="235"/>
    </row>
    <row r="575" s="224" customFormat="1" customHeight="1" spans="1:4">
      <c r="A575" s="233">
        <v>20804</v>
      </c>
      <c r="B575" s="233" t="s">
        <v>557</v>
      </c>
      <c r="C575" s="234">
        <f>C576</f>
        <v>0</v>
      </c>
      <c r="D575" s="235"/>
    </row>
    <row r="576" s="224" customFormat="1" customHeight="1" spans="1:4">
      <c r="A576" s="233">
        <v>2080402</v>
      </c>
      <c r="B576" s="233" t="s">
        <v>558</v>
      </c>
      <c r="C576" s="234"/>
      <c r="D576" s="235"/>
    </row>
    <row r="577" s="224" customFormat="1" customHeight="1" spans="1:4">
      <c r="A577" s="233">
        <v>20805</v>
      </c>
      <c r="B577" s="233" t="s">
        <v>559</v>
      </c>
      <c r="C577" s="234">
        <f>SUM(C578:C585)</f>
        <v>14833</v>
      </c>
      <c r="D577" s="235"/>
    </row>
    <row r="578" s="224" customFormat="1" customHeight="1" spans="1:4">
      <c r="A578" s="233">
        <v>2080501</v>
      </c>
      <c r="B578" s="233" t="s">
        <v>560</v>
      </c>
      <c r="C578" s="234">
        <v>122</v>
      </c>
      <c r="D578" s="235"/>
    </row>
    <row r="579" s="224" customFormat="1" customHeight="1" spans="1:4">
      <c r="A579" s="233">
        <v>2080502</v>
      </c>
      <c r="B579" s="233" t="s">
        <v>561</v>
      </c>
      <c r="C579" s="234">
        <v>21</v>
      </c>
      <c r="D579" s="235"/>
    </row>
    <row r="580" s="224" customFormat="1" customHeight="1" spans="1:4">
      <c r="A580" s="233">
        <v>2080503</v>
      </c>
      <c r="B580" s="233" t="s">
        <v>562</v>
      </c>
      <c r="C580" s="234"/>
      <c r="D580" s="235"/>
    </row>
    <row r="581" s="224" customFormat="1" customHeight="1" spans="1:4">
      <c r="A581" s="233">
        <v>2080505</v>
      </c>
      <c r="B581" s="233" t="s">
        <v>563</v>
      </c>
      <c r="C581" s="234">
        <f>15300-854</f>
        <v>14446</v>
      </c>
      <c r="D581" s="235"/>
    </row>
    <row r="582" s="224" customFormat="1" customHeight="1" spans="1:4">
      <c r="A582" s="233">
        <v>2080506</v>
      </c>
      <c r="B582" s="233" t="s">
        <v>564</v>
      </c>
      <c r="C582" s="234">
        <v>244</v>
      </c>
      <c r="D582" s="235"/>
    </row>
    <row r="583" s="224" customFormat="1" customHeight="1" spans="1:4">
      <c r="A583" s="233">
        <v>2080507</v>
      </c>
      <c r="B583" s="233" t="s">
        <v>565</v>
      </c>
      <c r="C583" s="234"/>
      <c r="D583" s="235"/>
    </row>
    <row r="584" s="224" customFormat="1" customHeight="1" spans="1:4">
      <c r="A584" s="233">
        <v>2080508</v>
      </c>
      <c r="B584" s="233" t="s">
        <v>566</v>
      </c>
      <c r="C584" s="234"/>
      <c r="D584" s="235"/>
    </row>
    <row r="585" s="224" customFormat="1" customHeight="1" spans="1:4">
      <c r="A585" s="233">
        <v>2080599</v>
      </c>
      <c r="B585" s="233" t="s">
        <v>567</v>
      </c>
      <c r="C585" s="234"/>
      <c r="D585" s="235"/>
    </row>
    <row r="586" s="224" customFormat="1" customHeight="1" spans="1:4">
      <c r="A586" s="233">
        <v>20806</v>
      </c>
      <c r="B586" s="233" t="s">
        <v>568</v>
      </c>
      <c r="C586" s="234">
        <f>SUM(C587:C589)</f>
        <v>0</v>
      </c>
      <c r="D586" s="235"/>
    </row>
    <row r="587" s="224" customFormat="1" customHeight="1" spans="1:4">
      <c r="A587" s="233">
        <v>2080601</v>
      </c>
      <c r="B587" s="233" t="s">
        <v>569</v>
      </c>
      <c r="C587" s="234"/>
      <c r="D587" s="235"/>
    </row>
    <row r="588" s="224" customFormat="1" customHeight="1" spans="1:4">
      <c r="A588" s="233">
        <v>2080602</v>
      </c>
      <c r="B588" s="233" t="s">
        <v>570</v>
      </c>
      <c r="C588" s="234"/>
      <c r="D588" s="235"/>
    </row>
    <row r="589" s="224" customFormat="1" customHeight="1" spans="1:4">
      <c r="A589" s="233">
        <v>2080699</v>
      </c>
      <c r="B589" s="233" t="s">
        <v>571</v>
      </c>
      <c r="C589" s="234"/>
      <c r="D589" s="235"/>
    </row>
    <row r="590" s="224" customFormat="1" customHeight="1" spans="1:4">
      <c r="A590" s="233">
        <v>20807</v>
      </c>
      <c r="B590" s="233" t="s">
        <v>572</v>
      </c>
      <c r="C590" s="234">
        <f>SUM(C591:C599)</f>
        <v>0</v>
      </c>
      <c r="D590" s="235"/>
    </row>
    <row r="591" s="224" customFormat="1" customHeight="1" spans="1:4">
      <c r="A591" s="233">
        <v>2080701</v>
      </c>
      <c r="B591" s="233" t="s">
        <v>573</v>
      </c>
      <c r="C591" s="234"/>
      <c r="D591" s="235"/>
    </row>
    <row r="592" s="224" customFormat="1" customHeight="1" spans="1:4">
      <c r="A592" s="233">
        <v>2080702</v>
      </c>
      <c r="B592" s="233" t="s">
        <v>574</v>
      </c>
      <c r="C592" s="234"/>
      <c r="D592" s="235"/>
    </row>
    <row r="593" s="224" customFormat="1" customHeight="1" spans="1:4">
      <c r="A593" s="233">
        <v>2080704</v>
      </c>
      <c r="B593" s="233" t="s">
        <v>575</v>
      </c>
      <c r="C593" s="234"/>
      <c r="D593" s="235"/>
    </row>
    <row r="594" s="224" customFormat="1" customHeight="1" spans="1:4">
      <c r="A594" s="233">
        <v>2080705</v>
      </c>
      <c r="B594" s="233" t="s">
        <v>576</v>
      </c>
      <c r="C594" s="234"/>
      <c r="D594" s="235"/>
    </row>
    <row r="595" s="224" customFormat="1" customHeight="1" spans="1:4">
      <c r="A595" s="233">
        <v>2080709</v>
      </c>
      <c r="B595" s="233" t="s">
        <v>577</v>
      </c>
      <c r="C595" s="234"/>
      <c r="D595" s="235"/>
    </row>
    <row r="596" s="224" customFormat="1" customHeight="1" spans="1:4">
      <c r="A596" s="233">
        <v>2080711</v>
      </c>
      <c r="B596" s="233" t="s">
        <v>578</v>
      </c>
      <c r="C596" s="234"/>
      <c r="D596" s="235"/>
    </row>
    <row r="597" s="224" customFormat="1" customHeight="1" spans="1:4">
      <c r="A597" s="233">
        <v>2080712</v>
      </c>
      <c r="B597" s="233" t="s">
        <v>579</v>
      </c>
      <c r="C597" s="234"/>
      <c r="D597" s="235"/>
    </row>
    <row r="598" s="224" customFormat="1" customHeight="1" spans="1:4">
      <c r="A598" s="233">
        <v>2080713</v>
      </c>
      <c r="B598" s="233" t="s">
        <v>580</v>
      </c>
      <c r="C598" s="234"/>
      <c r="D598" s="235"/>
    </row>
    <row r="599" s="224" customFormat="1" customHeight="1" spans="1:4">
      <c r="A599" s="233">
        <v>2080799</v>
      </c>
      <c r="B599" s="233" t="s">
        <v>581</v>
      </c>
      <c r="C599" s="234"/>
      <c r="D599" s="235"/>
    </row>
    <row r="600" s="224" customFormat="1" customHeight="1" spans="1:4">
      <c r="A600" s="233">
        <v>20808</v>
      </c>
      <c r="B600" s="233" t="s">
        <v>582</v>
      </c>
      <c r="C600" s="234">
        <f>SUM(C601:C608)</f>
        <v>5038</v>
      </c>
      <c r="D600" s="235"/>
    </row>
    <row r="601" s="224" customFormat="1" customHeight="1" spans="1:4">
      <c r="A601" s="233">
        <v>2080801</v>
      </c>
      <c r="B601" s="233" t="s">
        <v>583</v>
      </c>
      <c r="C601" s="234">
        <v>1277</v>
      </c>
      <c r="D601" s="235"/>
    </row>
    <row r="602" s="224" customFormat="1" customHeight="1" spans="1:4">
      <c r="A602" s="233">
        <v>2080802</v>
      </c>
      <c r="B602" s="233" t="s">
        <v>584</v>
      </c>
      <c r="C602" s="234">
        <v>420</v>
      </c>
      <c r="D602" s="235"/>
    </row>
    <row r="603" s="224" customFormat="1" customHeight="1" spans="1:4">
      <c r="A603" s="233">
        <v>2080803</v>
      </c>
      <c r="B603" s="233" t="s">
        <v>585</v>
      </c>
      <c r="C603" s="234"/>
      <c r="D603" s="235"/>
    </row>
    <row r="604" s="224" customFormat="1" customHeight="1" spans="1:4">
      <c r="A604" s="233">
        <v>2080805</v>
      </c>
      <c r="B604" s="233" t="s">
        <v>586</v>
      </c>
      <c r="C604" s="234">
        <v>559</v>
      </c>
      <c r="D604" s="235"/>
    </row>
    <row r="605" s="224" customFormat="1" customHeight="1" spans="1:4">
      <c r="A605" s="233">
        <v>2080806</v>
      </c>
      <c r="B605" s="233" t="s">
        <v>587</v>
      </c>
      <c r="C605" s="234"/>
      <c r="D605" s="235"/>
    </row>
    <row r="606" s="224" customFormat="1" customHeight="1" spans="1:4">
      <c r="A606" s="233">
        <v>2080807</v>
      </c>
      <c r="B606" s="233" t="s">
        <v>588</v>
      </c>
      <c r="C606" s="234"/>
      <c r="D606" s="235"/>
    </row>
    <row r="607" s="224" customFormat="1" customHeight="1" spans="1:4">
      <c r="A607" s="233">
        <v>2080808</v>
      </c>
      <c r="B607" s="233" t="s">
        <v>589</v>
      </c>
      <c r="C607" s="234">
        <v>27</v>
      </c>
      <c r="D607" s="235"/>
    </row>
    <row r="608" s="224" customFormat="1" customHeight="1" spans="1:4">
      <c r="A608" s="233">
        <v>2080899</v>
      </c>
      <c r="B608" s="233" t="s">
        <v>590</v>
      </c>
      <c r="C608" s="234">
        <v>2755</v>
      </c>
      <c r="D608" s="235"/>
    </row>
    <row r="609" s="224" customFormat="1" customHeight="1" spans="1:4">
      <c r="A609" s="233">
        <v>20809</v>
      </c>
      <c r="B609" s="233" t="s">
        <v>591</v>
      </c>
      <c r="C609" s="234">
        <f>SUM(C610:C615)</f>
        <v>433</v>
      </c>
      <c r="D609" s="235"/>
    </row>
    <row r="610" s="224" customFormat="1" customHeight="1" spans="1:4">
      <c r="A610" s="233">
        <v>2080901</v>
      </c>
      <c r="B610" s="233" t="s">
        <v>592</v>
      </c>
      <c r="C610" s="234">
        <v>433</v>
      </c>
      <c r="D610" s="235"/>
    </row>
    <row r="611" s="224" customFormat="1" customHeight="1" spans="1:4">
      <c r="A611" s="233">
        <v>2080902</v>
      </c>
      <c r="B611" s="233" t="s">
        <v>593</v>
      </c>
      <c r="C611" s="234"/>
      <c r="D611" s="235"/>
    </row>
    <row r="612" s="224" customFormat="1" customHeight="1" spans="1:4">
      <c r="A612" s="233">
        <v>2080903</v>
      </c>
      <c r="B612" s="233" t="s">
        <v>594</v>
      </c>
      <c r="C612" s="234"/>
      <c r="D612" s="235"/>
    </row>
    <row r="613" s="224" customFormat="1" customHeight="1" spans="1:4">
      <c r="A613" s="233">
        <v>2080904</v>
      </c>
      <c r="B613" s="233" t="s">
        <v>595</v>
      </c>
      <c r="C613" s="234"/>
      <c r="D613" s="235"/>
    </row>
    <row r="614" s="224" customFormat="1" customHeight="1" spans="1:4">
      <c r="A614" s="233">
        <v>2080905</v>
      </c>
      <c r="B614" s="233" t="s">
        <v>596</v>
      </c>
      <c r="C614" s="234"/>
      <c r="D614" s="235"/>
    </row>
    <row r="615" s="224" customFormat="1" customHeight="1" spans="1:4">
      <c r="A615" s="233">
        <v>2080999</v>
      </c>
      <c r="B615" s="233" t="s">
        <v>597</v>
      </c>
      <c r="C615" s="234"/>
      <c r="D615" s="235"/>
    </row>
    <row r="616" s="224" customFormat="1" customHeight="1" spans="1:4">
      <c r="A616" s="233">
        <v>20810</v>
      </c>
      <c r="B616" s="233" t="s">
        <v>598</v>
      </c>
      <c r="C616" s="234">
        <f>SUM(C617:C623)</f>
        <v>401</v>
      </c>
      <c r="D616" s="235"/>
    </row>
    <row r="617" s="224" customFormat="1" customHeight="1" spans="1:4">
      <c r="A617" s="233">
        <v>2081001</v>
      </c>
      <c r="B617" s="233" t="s">
        <v>599</v>
      </c>
      <c r="C617" s="234"/>
      <c r="D617" s="235"/>
    </row>
    <row r="618" s="224" customFormat="1" customHeight="1" spans="1:4">
      <c r="A618" s="233">
        <v>2081002</v>
      </c>
      <c r="B618" s="233" t="s">
        <v>600</v>
      </c>
      <c r="C618" s="234"/>
      <c r="D618" s="235"/>
    </row>
    <row r="619" s="224" customFormat="1" customHeight="1" spans="1:4">
      <c r="A619" s="233">
        <v>2081003</v>
      </c>
      <c r="B619" s="233" t="s">
        <v>601</v>
      </c>
      <c r="C619" s="234"/>
      <c r="D619" s="235"/>
    </row>
    <row r="620" s="224" customFormat="1" customHeight="1" spans="1:4">
      <c r="A620" s="233">
        <v>2081004</v>
      </c>
      <c r="B620" s="233" t="s">
        <v>602</v>
      </c>
      <c r="C620" s="234">
        <v>401</v>
      </c>
      <c r="D620" s="235"/>
    </row>
    <row r="621" s="224" customFormat="1" customHeight="1" spans="1:4">
      <c r="A621" s="233">
        <v>2081005</v>
      </c>
      <c r="B621" s="233" t="s">
        <v>603</v>
      </c>
      <c r="C621" s="234"/>
      <c r="D621" s="235"/>
    </row>
    <row r="622" s="224" customFormat="1" customHeight="1" spans="1:4">
      <c r="A622" s="233">
        <v>2081006</v>
      </c>
      <c r="B622" s="233" t="s">
        <v>604</v>
      </c>
      <c r="C622" s="234"/>
      <c r="D622" s="235"/>
    </row>
    <row r="623" s="224" customFormat="1" customHeight="1" spans="1:4">
      <c r="A623" s="233">
        <v>2081099</v>
      </c>
      <c r="B623" s="233" t="s">
        <v>605</v>
      </c>
      <c r="C623" s="234"/>
      <c r="D623" s="235"/>
    </row>
    <row r="624" s="224" customFormat="1" customHeight="1" spans="1:4">
      <c r="A624" s="233">
        <v>20811</v>
      </c>
      <c r="B624" s="233" t="s">
        <v>606</v>
      </c>
      <c r="C624" s="234">
        <f>SUM(C625:C632)</f>
        <v>112</v>
      </c>
      <c r="D624" s="235"/>
    </row>
    <row r="625" s="224" customFormat="1" customHeight="1" spans="1:4">
      <c r="A625" s="233">
        <v>2081101</v>
      </c>
      <c r="B625" s="233" t="s">
        <v>169</v>
      </c>
      <c r="C625" s="234">
        <v>86</v>
      </c>
      <c r="D625" s="235"/>
    </row>
    <row r="626" s="224" customFormat="1" customHeight="1" spans="1:4">
      <c r="A626" s="233">
        <v>2081102</v>
      </c>
      <c r="B626" s="233" t="s">
        <v>170</v>
      </c>
      <c r="C626" s="234">
        <v>26</v>
      </c>
      <c r="D626" s="235"/>
    </row>
    <row r="627" s="224" customFormat="1" customHeight="1" spans="1:4">
      <c r="A627" s="233">
        <v>2081103</v>
      </c>
      <c r="B627" s="233" t="s">
        <v>171</v>
      </c>
      <c r="C627" s="234"/>
      <c r="D627" s="235"/>
    </row>
    <row r="628" s="224" customFormat="1" customHeight="1" spans="1:4">
      <c r="A628" s="233">
        <v>2081104</v>
      </c>
      <c r="B628" s="233" t="s">
        <v>607</v>
      </c>
      <c r="C628" s="234"/>
      <c r="D628" s="235"/>
    </row>
    <row r="629" s="224" customFormat="1" customHeight="1" spans="1:4">
      <c r="A629" s="233">
        <v>2081105</v>
      </c>
      <c r="B629" s="233" t="s">
        <v>608</v>
      </c>
      <c r="C629" s="234"/>
      <c r="D629" s="235"/>
    </row>
    <row r="630" s="224" customFormat="1" customHeight="1" spans="1:4">
      <c r="A630" s="233">
        <v>2081106</v>
      </c>
      <c r="B630" s="233" t="s">
        <v>609</v>
      </c>
      <c r="C630" s="234"/>
      <c r="D630" s="235"/>
    </row>
    <row r="631" s="224" customFormat="1" customHeight="1" spans="1:4">
      <c r="A631" s="233">
        <v>2081107</v>
      </c>
      <c r="B631" s="233" t="s">
        <v>610</v>
      </c>
      <c r="C631" s="234"/>
      <c r="D631" s="235"/>
    </row>
    <row r="632" s="224" customFormat="1" customHeight="1" spans="1:4">
      <c r="A632" s="233">
        <v>2081199</v>
      </c>
      <c r="B632" s="233" t="s">
        <v>611</v>
      </c>
      <c r="C632" s="234"/>
      <c r="D632" s="235"/>
    </row>
    <row r="633" s="224" customFormat="1" customHeight="1" spans="1:4">
      <c r="A633" s="233">
        <v>20816</v>
      </c>
      <c r="B633" s="233" t="s">
        <v>612</v>
      </c>
      <c r="C633" s="234">
        <f>SUM(C634:C638)</f>
        <v>95</v>
      </c>
      <c r="D633" s="235"/>
    </row>
    <row r="634" s="224" customFormat="1" customHeight="1" spans="1:4">
      <c r="A634" s="233">
        <v>2081601</v>
      </c>
      <c r="B634" s="233" t="s">
        <v>169</v>
      </c>
      <c r="C634" s="234">
        <v>43</v>
      </c>
      <c r="D634" s="235"/>
    </row>
    <row r="635" s="224" customFormat="1" customHeight="1" spans="1:4">
      <c r="A635" s="233">
        <v>2081602</v>
      </c>
      <c r="B635" s="233" t="s">
        <v>170</v>
      </c>
      <c r="C635" s="234">
        <v>19</v>
      </c>
      <c r="D635" s="235"/>
    </row>
    <row r="636" s="224" customFormat="1" customHeight="1" spans="1:4">
      <c r="A636" s="233">
        <v>2081603</v>
      </c>
      <c r="B636" s="233" t="s">
        <v>171</v>
      </c>
      <c r="C636" s="234"/>
      <c r="D636" s="235"/>
    </row>
    <row r="637" s="224" customFormat="1" customHeight="1" spans="1:4">
      <c r="A637" s="233">
        <v>2081650</v>
      </c>
      <c r="B637" s="233" t="s">
        <v>178</v>
      </c>
      <c r="C637" s="234"/>
      <c r="D637" s="235"/>
    </row>
    <row r="638" s="224" customFormat="1" customHeight="1" spans="1:4">
      <c r="A638" s="233">
        <v>2081699</v>
      </c>
      <c r="B638" s="233" t="s">
        <v>613</v>
      </c>
      <c r="C638" s="234">
        <v>33</v>
      </c>
      <c r="D638" s="235"/>
    </row>
    <row r="639" s="224" customFormat="1" customHeight="1" spans="1:4">
      <c r="A639" s="233">
        <v>20819</v>
      </c>
      <c r="B639" s="233" t="s">
        <v>614</v>
      </c>
      <c r="C639" s="234">
        <f>SUM(C640:C641)</f>
        <v>2848</v>
      </c>
      <c r="D639" s="235"/>
    </row>
    <row r="640" s="224" customFormat="1" customHeight="1" spans="1:4">
      <c r="A640" s="233">
        <v>2081901</v>
      </c>
      <c r="B640" s="233" t="s">
        <v>615</v>
      </c>
      <c r="C640" s="234"/>
      <c r="D640" s="235"/>
    </row>
    <row r="641" s="224" customFormat="1" customHeight="1" spans="1:4">
      <c r="A641" s="233">
        <v>2081902</v>
      </c>
      <c r="B641" s="233" t="s">
        <v>616</v>
      </c>
      <c r="C641" s="234">
        <v>2848</v>
      </c>
      <c r="D641" s="235"/>
    </row>
    <row r="642" s="224" customFormat="1" customHeight="1" spans="1:4">
      <c r="A642" s="233">
        <v>20820</v>
      </c>
      <c r="B642" s="233" t="s">
        <v>617</v>
      </c>
      <c r="C642" s="234">
        <f>SUM(C643:C644)</f>
        <v>588</v>
      </c>
      <c r="D642" s="235"/>
    </row>
    <row r="643" s="224" customFormat="1" customHeight="1" spans="1:4">
      <c r="A643" s="233">
        <v>2082001</v>
      </c>
      <c r="B643" s="233" t="s">
        <v>618</v>
      </c>
      <c r="C643" s="234">
        <v>588</v>
      </c>
      <c r="D643" s="235"/>
    </row>
    <row r="644" s="224" customFormat="1" customHeight="1" spans="1:4">
      <c r="A644" s="233">
        <v>2082002</v>
      </c>
      <c r="B644" s="233" t="s">
        <v>619</v>
      </c>
      <c r="C644" s="234"/>
      <c r="D644" s="235"/>
    </row>
    <row r="645" s="224" customFormat="1" customHeight="1" spans="1:4">
      <c r="A645" s="233">
        <v>20821</v>
      </c>
      <c r="B645" s="233" t="s">
        <v>620</v>
      </c>
      <c r="C645" s="234">
        <f>SUM(C646:C647)</f>
        <v>1795</v>
      </c>
      <c r="D645" s="235"/>
    </row>
    <row r="646" s="224" customFormat="1" customHeight="1" spans="1:4">
      <c r="A646" s="233">
        <v>2082101</v>
      </c>
      <c r="B646" s="233" t="s">
        <v>621</v>
      </c>
      <c r="C646" s="234">
        <v>800</v>
      </c>
      <c r="D646" s="235"/>
    </row>
    <row r="647" s="224" customFormat="1" customHeight="1" spans="1:4">
      <c r="A647" s="233">
        <v>2082102</v>
      </c>
      <c r="B647" s="233" t="s">
        <v>622</v>
      </c>
      <c r="C647" s="234">
        <v>995</v>
      </c>
      <c r="D647" s="235"/>
    </row>
    <row r="648" s="224" customFormat="1" customHeight="1" spans="1:4">
      <c r="A648" s="233">
        <v>20824</v>
      </c>
      <c r="B648" s="233" t="s">
        <v>623</v>
      </c>
      <c r="C648" s="234">
        <f>SUM(C649:C650)</f>
        <v>0</v>
      </c>
      <c r="D648" s="235"/>
    </row>
    <row r="649" s="224" customFormat="1" customHeight="1" spans="1:4">
      <c r="A649" s="233">
        <v>2082401</v>
      </c>
      <c r="B649" s="233" t="s">
        <v>624</v>
      </c>
      <c r="C649" s="234"/>
      <c r="D649" s="235"/>
    </row>
    <row r="650" s="224" customFormat="1" customHeight="1" spans="1:4">
      <c r="A650" s="233">
        <v>2082402</v>
      </c>
      <c r="B650" s="233" t="s">
        <v>625</v>
      </c>
      <c r="C650" s="234"/>
      <c r="D650" s="235"/>
    </row>
    <row r="651" s="224" customFormat="1" customHeight="1" spans="1:4">
      <c r="A651" s="233">
        <v>20825</v>
      </c>
      <c r="B651" s="233" t="s">
        <v>626</v>
      </c>
      <c r="C651" s="234">
        <f>SUM(C652:C653)</f>
        <v>76</v>
      </c>
      <c r="D651" s="235"/>
    </row>
    <row r="652" s="224" customFormat="1" customHeight="1" spans="1:4">
      <c r="A652" s="233">
        <v>2082501</v>
      </c>
      <c r="B652" s="233" t="s">
        <v>627</v>
      </c>
      <c r="C652" s="234"/>
      <c r="D652" s="235"/>
    </row>
    <row r="653" s="224" customFormat="1" customHeight="1" spans="1:4">
      <c r="A653" s="233">
        <v>2082502</v>
      </c>
      <c r="B653" s="233" t="s">
        <v>628</v>
      </c>
      <c r="C653" s="234">
        <v>76</v>
      </c>
      <c r="D653" s="235"/>
    </row>
    <row r="654" s="224" customFormat="1" customHeight="1" spans="1:4">
      <c r="A654" s="233">
        <v>20826</v>
      </c>
      <c r="B654" s="233" t="s">
        <v>629</v>
      </c>
      <c r="C654" s="234">
        <f>SUM(C655:C657)</f>
        <v>1200</v>
      </c>
      <c r="D654" s="235"/>
    </row>
    <row r="655" s="224" customFormat="1" customHeight="1" spans="1:4">
      <c r="A655" s="233">
        <v>2082601</v>
      </c>
      <c r="B655" s="233" t="s">
        <v>630</v>
      </c>
      <c r="C655" s="234"/>
      <c r="D655" s="235"/>
    </row>
    <row r="656" s="224" customFormat="1" customHeight="1" spans="1:4">
      <c r="A656" s="233">
        <v>2082602</v>
      </c>
      <c r="B656" s="233" t="s">
        <v>631</v>
      </c>
      <c r="C656" s="234">
        <f>1200</f>
        <v>1200</v>
      </c>
      <c r="D656" s="235"/>
    </row>
    <row r="657" s="224" customFormat="1" customHeight="1" spans="1:4">
      <c r="A657" s="233">
        <v>2082699</v>
      </c>
      <c r="B657" s="233" t="s">
        <v>632</v>
      </c>
      <c r="C657" s="234"/>
      <c r="D657" s="235"/>
    </row>
    <row r="658" s="224" customFormat="1" customHeight="1" spans="1:4">
      <c r="A658" s="233">
        <v>20827</v>
      </c>
      <c r="B658" s="233" t="s">
        <v>633</v>
      </c>
      <c r="C658" s="234">
        <f>SUM(C659:C661)</f>
        <v>0</v>
      </c>
      <c r="D658" s="235"/>
    </row>
    <row r="659" s="224" customFormat="1" customHeight="1" spans="1:4">
      <c r="A659" s="233">
        <v>2082701</v>
      </c>
      <c r="B659" s="233" t="s">
        <v>634</v>
      </c>
      <c r="C659" s="234"/>
      <c r="D659" s="235"/>
    </row>
    <row r="660" s="224" customFormat="1" customHeight="1" spans="1:4">
      <c r="A660" s="233">
        <v>2082702</v>
      </c>
      <c r="B660" s="233" t="s">
        <v>635</v>
      </c>
      <c r="C660" s="234"/>
      <c r="D660" s="235"/>
    </row>
    <row r="661" s="224" customFormat="1" customHeight="1" spans="1:4">
      <c r="A661" s="233">
        <v>2082799</v>
      </c>
      <c r="B661" s="233" t="s">
        <v>636</v>
      </c>
      <c r="C661" s="234"/>
      <c r="D661" s="235"/>
    </row>
    <row r="662" s="224" customFormat="1" customHeight="1" spans="1:4">
      <c r="A662" s="233">
        <v>20828</v>
      </c>
      <c r="B662" s="233" t="s">
        <v>637</v>
      </c>
      <c r="C662" s="234">
        <f>SUM(C663:C669)</f>
        <v>1193</v>
      </c>
      <c r="D662" s="235"/>
    </row>
    <row r="663" s="224" customFormat="1" customHeight="1" spans="1:4">
      <c r="A663" s="233">
        <v>2082801</v>
      </c>
      <c r="B663" s="233" t="s">
        <v>169</v>
      </c>
      <c r="C663" s="234">
        <v>238</v>
      </c>
      <c r="D663" s="235"/>
    </row>
    <row r="664" s="224" customFormat="1" customHeight="1" spans="1:4">
      <c r="A664" s="233">
        <v>2082802</v>
      </c>
      <c r="B664" s="233" t="s">
        <v>170</v>
      </c>
      <c r="C664" s="234">
        <v>955</v>
      </c>
      <c r="D664" s="235"/>
    </row>
    <row r="665" s="224" customFormat="1" customHeight="1" spans="1:4">
      <c r="A665" s="233">
        <v>2082803</v>
      </c>
      <c r="B665" s="233" t="s">
        <v>171</v>
      </c>
      <c r="C665" s="234"/>
      <c r="D665" s="235"/>
    </row>
    <row r="666" s="224" customFormat="1" customHeight="1" spans="1:4">
      <c r="A666" s="233">
        <v>2082804</v>
      </c>
      <c r="B666" s="233" t="s">
        <v>638</v>
      </c>
      <c r="C666" s="234"/>
      <c r="D666" s="235"/>
    </row>
    <row r="667" s="224" customFormat="1" customHeight="1" spans="1:4">
      <c r="A667" s="233">
        <v>2082805</v>
      </c>
      <c r="B667" s="233" t="s">
        <v>639</v>
      </c>
      <c r="C667" s="234"/>
      <c r="D667" s="235"/>
    </row>
    <row r="668" s="224" customFormat="1" customHeight="1" spans="1:4">
      <c r="A668" s="233">
        <v>2082850</v>
      </c>
      <c r="B668" s="233" t="s">
        <v>178</v>
      </c>
      <c r="C668" s="234"/>
      <c r="D668" s="235"/>
    </row>
    <row r="669" s="224" customFormat="1" customHeight="1" spans="1:4">
      <c r="A669" s="233">
        <v>2082899</v>
      </c>
      <c r="B669" s="233" t="s">
        <v>640</v>
      </c>
      <c r="C669" s="234"/>
      <c r="D669" s="235"/>
    </row>
    <row r="670" s="224" customFormat="1" customHeight="1" spans="1:4">
      <c r="A670" s="233">
        <v>20830</v>
      </c>
      <c r="B670" s="233" t="s">
        <v>641</v>
      </c>
      <c r="C670" s="234">
        <f>SUM(C671:C672)</f>
        <v>0</v>
      </c>
      <c r="D670" s="235"/>
    </row>
    <row r="671" s="224" customFormat="1" customHeight="1" spans="1:4">
      <c r="A671" s="233">
        <v>2083001</v>
      </c>
      <c r="B671" s="233" t="s">
        <v>642</v>
      </c>
      <c r="C671" s="234"/>
      <c r="D671" s="235"/>
    </row>
    <row r="672" s="224" customFormat="1" customHeight="1" spans="1:4">
      <c r="A672" s="233">
        <v>2083099</v>
      </c>
      <c r="B672" s="233" t="s">
        <v>643</v>
      </c>
      <c r="C672" s="234"/>
      <c r="D672" s="235"/>
    </row>
    <row r="673" s="224" customFormat="1" customHeight="1" spans="1:4">
      <c r="A673" s="233">
        <v>20899</v>
      </c>
      <c r="B673" s="233" t="s">
        <v>644</v>
      </c>
      <c r="C673" s="234">
        <f>C674</f>
        <v>0</v>
      </c>
      <c r="D673" s="235"/>
    </row>
    <row r="674" s="224" customFormat="1" customHeight="1" spans="1:4">
      <c r="A674" s="233">
        <v>2089999</v>
      </c>
      <c r="B674" s="233" t="s">
        <v>645</v>
      </c>
      <c r="C674" s="234"/>
      <c r="D674" s="235"/>
    </row>
    <row r="675" s="224" customFormat="1" customHeight="1" spans="1:4">
      <c r="A675" s="233">
        <v>210</v>
      </c>
      <c r="B675" s="233" t="s">
        <v>646</v>
      </c>
      <c r="C675" s="234">
        <f>SUM(C676,C681,C696,C700,C712,C715,C719,C724,C728,C732,C735,C744,C746)</f>
        <v>15712</v>
      </c>
      <c r="D675" s="235"/>
    </row>
    <row r="676" s="224" customFormat="1" customHeight="1" spans="1:4">
      <c r="A676" s="233">
        <v>21001</v>
      </c>
      <c r="B676" s="233" t="s">
        <v>647</v>
      </c>
      <c r="C676" s="234">
        <f>SUM(C677:C680)</f>
        <v>3560</v>
      </c>
      <c r="D676" s="235"/>
    </row>
    <row r="677" s="224" customFormat="1" customHeight="1" spans="1:4">
      <c r="A677" s="233">
        <v>2100101</v>
      </c>
      <c r="B677" s="233" t="s">
        <v>169</v>
      </c>
      <c r="C677" s="234">
        <v>1243</v>
      </c>
      <c r="D677" s="235"/>
    </row>
    <row r="678" s="224" customFormat="1" customHeight="1" spans="1:4">
      <c r="A678" s="233">
        <v>2100102</v>
      </c>
      <c r="B678" s="233" t="s">
        <v>170</v>
      </c>
      <c r="C678" s="234">
        <v>2317</v>
      </c>
      <c r="D678" s="235"/>
    </row>
    <row r="679" s="224" customFormat="1" customHeight="1" spans="1:4">
      <c r="A679" s="233">
        <v>2100103</v>
      </c>
      <c r="B679" s="233" t="s">
        <v>171</v>
      </c>
      <c r="C679" s="234"/>
      <c r="D679" s="235"/>
    </row>
    <row r="680" s="224" customFormat="1" customHeight="1" spans="1:4">
      <c r="A680" s="233">
        <v>2100199</v>
      </c>
      <c r="B680" s="233" t="s">
        <v>648</v>
      </c>
      <c r="C680" s="234"/>
      <c r="D680" s="235"/>
    </row>
    <row r="681" s="224" customFormat="1" customHeight="1" spans="1:4">
      <c r="A681" s="233">
        <v>21002</v>
      </c>
      <c r="B681" s="233" t="s">
        <v>649</v>
      </c>
      <c r="C681" s="234">
        <f>SUM(C682:C695)</f>
        <v>1035</v>
      </c>
      <c r="D681" s="235"/>
    </row>
    <row r="682" s="224" customFormat="1" customHeight="1" spans="1:4">
      <c r="A682" s="233">
        <v>2100201</v>
      </c>
      <c r="B682" s="233" t="s">
        <v>650</v>
      </c>
      <c r="C682" s="234">
        <v>390</v>
      </c>
      <c r="D682" s="235"/>
    </row>
    <row r="683" s="224" customFormat="1" customHeight="1" spans="1:4">
      <c r="A683" s="233">
        <v>2100202</v>
      </c>
      <c r="B683" s="233" t="s">
        <v>651</v>
      </c>
      <c r="C683" s="234">
        <v>150</v>
      </c>
      <c r="D683" s="235"/>
    </row>
    <row r="684" s="224" customFormat="1" customHeight="1" spans="1:4">
      <c r="A684" s="233">
        <v>2100203</v>
      </c>
      <c r="B684" s="233" t="s">
        <v>652</v>
      </c>
      <c r="C684" s="234"/>
      <c r="D684" s="235"/>
    </row>
    <row r="685" s="224" customFormat="1" customHeight="1" spans="1:4">
      <c r="A685" s="233">
        <v>2100204</v>
      </c>
      <c r="B685" s="233" t="s">
        <v>653</v>
      </c>
      <c r="C685" s="234"/>
      <c r="D685" s="235"/>
    </row>
    <row r="686" s="224" customFormat="1" customHeight="1" spans="1:4">
      <c r="A686" s="233">
        <v>2100205</v>
      </c>
      <c r="B686" s="233" t="s">
        <v>654</v>
      </c>
      <c r="C686" s="234">
        <v>60</v>
      </c>
      <c r="D686" s="235"/>
    </row>
    <row r="687" s="224" customFormat="1" customHeight="1" spans="1:4">
      <c r="A687" s="233">
        <v>2100206</v>
      </c>
      <c r="B687" s="233" t="s">
        <v>655</v>
      </c>
      <c r="C687" s="234">
        <v>435</v>
      </c>
      <c r="D687" s="235"/>
    </row>
    <row r="688" s="224" customFormat="1" customHeight="1" spans="1:4">
      <c r="A688" s="233">
        <v>2100207</v>
      </c>
      <c r="B688" s="233" t="s">
        <v>656</v>
      </c>
      <c r="C688" s="234"/>
      <c r="D688" s="235"/>
    </row>
    <row r="689" s="224" customFormat="1" customHeight="1" spans="1:4">
      <c r="A689" s="233">
        <v>2100208</v>
      </c>
      <c r="B689" s="233" t="s">
        <v>657</v>
      </c>
      <c r="C689" s="234"/>
      <c r="D689" s="235"/>
    </row>
    <row r="690" s="224" customFormat="1" customHeight="1" spans="1:4">
      <c r="A690" s="233">
        <v>2100209</v>
      </c>
      <c r="B690" s="233" t="s">
        <v>658</v>
      </c>
      <c r="C690" s="234"/>
      <c r="D690" s="235"/>
    </row>
    <row r="691" s="224" customFormat="1" customHeight="1" spans="1:4">
      <c r="A691" s="233">
        <v>2100210</v>
      </c>
      <c r="B691" s="233" t="s">
        <v>659</v>
      </c>
      <c r="C691" s="234"/>
      <c r="D691" s="235"/>
    </row>
    <row r="692" s="224" customFormat="1" customHeight="1" spans="1:4">
      <c r="A692" s="233">
        <v>2100211</v>
      </c>
      <c r="B692" s="233" t="s">
        <v>660</v>
      </c>
      <c r="C692" s="234"/>
      <c r="D692" s="235"/>
    </row>
    <row r="693" s="224" customFormat="1" customHeight="1" spans="1:4">
      <c r="A693" s="233">
        <v>2100212</v>
      </c>
      <c r="B693" s="233" t="s">
        <v>661</v>
      </c>
      <c r="C693" s="234"/>
      <c r="D693" s="235"/>
    </row>
    <row r="694" s="224" customFormat="1" customHeight="1" spans="1:4">
      <c r="A694" s="233">
        <v>2100213</v>
      </c>
      <c r="B694" s="233" t="s">
        <v>662</v>
      </c>
      <c r="C694" s="234"/>
      <c r="D694" s="235"/>
    </row>
    <row r="695" s="224" customFormat="1" customHeight="1" spans="1:4">
      <c r="A695" s="233">
        <v>2100299</v>
      </c>
      <c r="B695" s="233" t="s">
        <v>663</v>
      </c>
      <c r="C695" s="234"/>
      <c r="D695" s="235"/>
    </row>
    <row r="696" s="224" customFormat="1" customHeight="1" spans="1:4">
      <c r="A696" s="233">
        <v>21003</v>
      </c>
      <c r="B696" s="233" t="s">
        <v>664</v>
      </c>
      <c r="C696" s="234">
        <f>SUM(C697:C699)</f>
        <v>919</v>
      </c>
      <c r="D696" s="235"/>
    </row>
    <row r="697" s="224" customFormat="1" customHeight="1" spans="1:4">
      <c r="A697" s="233">
        <v>2100301</v>
      </c>
      <c r="B697" s="233" t="s">
        <v>665</v>
      </c>
      <c r="C697" s="234"/>
      <c r="D697" s="235"/>
    </row>
    <row r="698" s="224" customFormat="1" customHeight="1" spans="1:4">
      <c r="A698" s="233">
        <v>2100302</v>
      </c>
      <c r="B698" s="233" t="s">
        <v>666</v>
      </c>
      <c r="C698" s="234">
        <v>919</v>
      </c>
      <c r="D698" s="235"/>
    </row>
    <row r="699" s="224" customFormat="1" customHeight="1" spans="1:4">
      <c r="A699" s="233">
        <v>2100399</v>
      </c>
      <c r="B699" s="233" t="s">
        <v>667</v>
      </c>
      <c r="C699" s="234"/>
      <c r="D699" s="235"/>
    </row>
    <row r="700" s="224" customFormat="1" customHeight="1" spans="1:4">
      <c r="A700" s="233">
        <v>21004</v>
      </c>
      <c r="B700" s="233" t="s">
        <v>668</v>
      </c>
      <c r="C700" s="234">
        <f>SUM(C701:C711)</f>
        <v>3380</v>
      </c>
      <c r="D700" s="235"/>
    </row>
    <row r="701" s="224" customFormat="1" customHeight="1" spans="1:4">
      <c r="A701" s="233">
        <v>2100401</v>
      </c>
      <c r="B701" s="233" t="s">
        <v>669</v>
      </c>
      <c r="C701" s="234">
        <v>1898</v>
      </c>
      <c r="D701" s="235"/>
    </row>
    <row r="702" s="224" customFormat="1" customHeight="1" spans="1:4">
      <c r="A702" s="233">
        <v>2100402</v>
      </c>
      <c r="B702" s="233" t="s">
        <v>670</v>
      </c>
      <c r="C702" s="234">
        <v>226</v>
      </c>
      <c r="D702" s="235"/>
    </row>
    <row r="703" s="224" customFormat="1" customHeight="1" spans="1:4">
      <c r="A703" s="233">
        <v>2100403</v>
      </c>
      <c r="B703" s="233" t="s">
        <v>671</v>
      </c>
      <c r="C703" s="234">
        <v>359</v>
      </c>
      <c r="D703" s="235"/>
    </row>
    <row r="704" s="224" customFormat="1" customHeight="1" spans="1:4">
      <c r="A704" s="233">
        <v>2100404</v>
      </c>
      <c r="B704" s="233" t="s">
        <v>672</v>
      </c>
      <c r="C704" s="234">
        <v>57</v>
      </c>
      <c r="D704" s="235"/>
    </row>
    <row r="705" s="224" customFormat="1" customHeight="1" spans="1:4">
      <c r="A705" s="233">
        <v>2100405</v>
      </c>
      <c r="B705" s="233" t="s">
        <v>673</v>
      </c>
      <c r="C705" s="234"/>
      <c r="D705" s="235"/>
    </row>
    <row r="706" s="224" customFormat="1" customHeight="1" spans="1:4">
      <c r="A706" s="233">
        <v>2100406</v>
      </c>
      <c r="B706" s="233" t="s">
        <v>674</v>
      </c>
      <c r="C706" s="234"/>
      <c r="D706" s="235"/>
    </row>
    <row r="707" s="224" customFormat="1" customHeight="1" spans="1:4">
      <c r="A707" s="233">
        <v>2100407</v>
      </c>
      <c r="B707" s="233" t="s">
        <v>675</v>
      </c>
      <c r="C707" s="234"/>
      <c r="D707" s="235"/>
    </row>
    <row r="708" s="224" customFormat="1" customHeight="1" spans="1:4">
      <c r="A708" s="233">
        <v>2100408</v>
      </c>
      <c r="B708" s="233" t="s">
        <v>676</v>
      </c>
      <c r="C708" s="234"/>
      <c r="D708" s="235"/>
    </row>
    <row r="709" s="224" customFormat="1" customHeight="1" spans="1:4">
      <c r="A709" s="233">
        <v>2100409</v>
      </c>
      <c r="B709" s="233" t="s">
        <v>677</v>
      </c>
      <c r="C709" s="234">
        <v>840</v>
      </c>
      <c r="D709" s="235"/>
    </row>
    <row r="710" s="224" customFormat="1" customHeight="1" spans="1:4">
      <c r="A710" s="233">
        <v>2100410</v>
      </c>
      <c r="B710" s="233" t="s">
        <v>678</v>
      </c>
      <c r="C710" s="234"/>
      <c r="D710" s="235"/>
    </row>
    <row r="711" s="224" customFormat="1" customHeight="1" spans="1:4">
      <c r="A711" s="233">
        <v>2100499</v>
      </c>
      <c r="B711" s="233" t="s">
        <v>679</v>
      </c>
      <c r="C711" s="234"/>
      <c r="D711" s="235"/>
    </row>
    <row r="712" s="224" customFormat="1" customHeight="1" spans="1:4">
      <c r="A712" s="233">
        <v>21006</v>
      </c>
      <c r="B712" s="233" t="s">
        <v>680</v>
      </c>
      <c r="C712" s="234">
        <f>SUM(C713:C714)</f>
        <v>50</v>
      </c>
      <c r="D712" s="235"/>
    </row>
    <row r="713" s="224" customFormat="1" customHeight="1" spans="1:4">
      <c r="A713" s="233">
        <v>2100601</v>
      </c>
      <c r="B713" s="233" t="s">
        <v>681</v>
      </c>
      <c r="C713" s="234">
        <v>50</v>
      </c>
      <c r="D713" s="235"/>
    </row>
    <row r="714" s="224" customFormat="1" customHeight="1" spans="1:4">
      <c r="A714" s="233">
        <v>2100699</v>
      </c>
      <c r="B714" s="233" t="s">
        <v>682</v>
      </c>
      <c r="C714" s="234"/>
      <c r="D714" s="235"/>
    </row>
    <row r="715" s="224" customFormat="1" customHeight="1" spans="1:4">
      <c r="A715" s="233">
        <v>21007</v>
      </c>
      <c r="B715" s="233" t="s">
        <v>683</v>
      </c>
      <c r="C715" s="234">
        <f>SUM(C716:C718)</f>
        <v>0</v>
      </c>
      <c r="D715" s="235"/>
    </row>
    <row r="716" s="224" customFormat="1" customHeight="1" spans="1:4">
      <c r="A716" s="233">
        <v>2100716</v>
      </c>
      <c r="B716" s="233" t="s">
        <v>684</v>
      </c>
      <c r="C716" s="234"/>
      <c r="D716" s="235"/>
    </row>
    <row r="717" s="224" customFormat="1" customHeight="1" spans="1:4">
      <c r="A717" s="233">
        <v>2100717</v>
      </c>
      <c r="B717" s="233" t="s">
        <v>685</v>
      </c>
      <c r="C717" s="234"/>
      <c r="D717" s="235"/>
    </row>
    <row r="718" s="224" customFormat="1" customHeight="1" spans="1:4">
      <c r="A718" s="233">
        <v>2100799</v>
      </c>
      <c r="B718" s="233" t="s">
        <v>686</v>
      </c>
      <c r="C718" s="234"/>
      <c r="D718" s="235"/>
    </row>
    <row r="719" s="224" customFormat="1" customHeight="1" spans="1:4">
      <c r="A719" s="233">
        <v>21011</v>
      </c>
      <c r="B719" s="233" t="s">
        <v>687</v>
      </c>
      <c r="C719" s="234">
        <f>SUM(C720:C723)</f>
        <v>4735</v>
      </c>
      <c r="D719" s="235"/>
    </row>
    <row r="720" s="224" customFormat="1" customHeight="1" spans="1:4">
      <c r="A720" s="233">
        <v>2101101</v>
      </c>
      <c r="B720" s="233" t="s">
        <v>688</v>
      </c>
      <c r="C720" s="234">
        <v>1648</v>
      </c>
      <c r="D720" s="235"/>
    </row>
    <row r="721" s="224" customFormat="1" customHeight="1" spans="1:4">
      <c r="A721" s="233">
        <v>2101102</v>
      </c>
      <c r="B721" s="233" t="s">
        <v>689</v>
      </c>
      <c r="C721" s="234">
        <v>3087</v>
      </c>
      <c r="D721" s="235"/>
    </row>
    <row r="722" s="224" customFormat="1" customHeight="1" spans="1:4">
      <c r="A722" s="233">
        <v>2101103</v>
      </c>
      <c r="B722" s="233" t="s">
        <v>690</v>
      </c>
      <c r="C722" s="234"/>
      <c r="D722" s="235"/>
    </row>
    <row r="723" s="224" customFormat="1" customHeight="1" spans="1:4">
      <c r="A723" s="233">
        <v>2101199</v>
      </c>
      <c r="B723" s="233" t="s">
        <v>691</v>
      </c>
      <c r="C723" s="234"/>
      <c r="D723" s="235"/>
    </row>
    <row r="724" s="224" customFormat="1" customHeight="1" spans="1:4">
      <c r="A724" s="233">
        <v>21012</v>
      </c>
      <c r="B724" s="233" t="s">
        <v>692</v>
      </c>
      <c r="C724" s="234">
        <f>SUM(C725:C727)</f>
        <v>0</v>
      </c>
      <c r="D724" s="235"/>
    </row>
    <row r="725" s="224" customFormat="1" customHeight="1" spans="1:4">
      <c r="A725" s="233">
        <v>2101201</v>
      </c>
      <c r="B725" s="233" t="s">
        <v>693</v>
      </c>
      <c r="C725" s="234"/>
      <c r="D725" s="235"/>
    </row>
    <row r="726" s="224" customFormat="1" customHeight="1" spans="1:4">
      <c r="A726" s="233">
        <v>2101202</v>
      </c>
      <c r="B726" s="233" t="s">
        <v>694</v>
      </c>
      <c r="C726" s="234"/>
      <c r="D726" s="235"/>
    </row>
    <row r="727" s="224" customFormat="1" customHeight="1" spans="1:4">
      <c r="A727" s="233">
        <v>2101299</v>
      </c>
      <c r="B727" s="233" t="s">
        <v>695</v>
      </c>
      <c r="C727" s="234"/>
      <c r="D727" s="235"/>
    </row>
    <row r="728" s="224" customFormat="1" customHeight="1" spans="1:4">
      <c r="A728" s="233">
        <v>21013</v>
      </c>
      <c r="B728" s="233" t="s">
        <v>696</v>
      </c>
      <c r="C728" s="234">
        <f>SUM(C729:C731)</f>
        <v>1438</v>
      </c>
      <c r="D728" s="235"/>
    </row>
    <row r="729" s="224" customFormat="1" customHeight="1" spans="1:4">
      <c r="A729" s="233">
        <v>2101301</v>
      </c>
      <c r="B729" s="233" t="s">
        <v>697</v>
      </c>
      <c r="C729" s="234">
        <v>1438</v>
      </c>
      <c r="D729" s="235"/>
    </row>
    <row r="730" s="224" customFormat="1" customHeight="1" spans="1:4">
      <c r="A730" s="233">
        <v>2101302</v>
      </c>
      <c r="B730" s="233" t="s">
        <v>698</v>
      </c>
      <c r="C730" s="234"/>
      <c r="D730" s="235"/>
    </row>
    <row r="731" s="224" customFormat="1" customHeight="1" spans="1:4">
      <c r="A731" s="233">
        <v>2101399</v>
      </c>
      <c r="B731" s="233" t="s">
        <v>699</v>
      </c>
      <c r="C731" s="234"/>
      <c r="D731" s="235"/>
    </row>
    <row r="732" s="224" customFormat="1" customHeight="1" spans="1:4">
      <c r="A732" s="233">
        <v>21014</v>
      </c>
      <c r="B732" s="233" t="s">
        <v>700</v>
      </c>
      <c r="C732" s="234">
        <f>SUM(C733:C734)</f>
        <v>165</v>
      </c>
      <c r="D732" s="235"/>
    </row>
    <row r="733" s="224" customFormat="1" customHeight="1" spans="1:4">
      <c r="A733" s="233">
        <v>2101401</v>
      </c>
      <c r="B733" s="233" t="s">
        <v>701</v>
      </c>
      <c r="C733" s="234">
        <v>165</v>
      </c>
      <c r="D733" s="235"/>
    </row>
    <row r="734" s="224" customFormat="1" customHeight="1" spans="1:4">
      <c r="A734" s="233">
        <v>2101499</v>
      </c>
      <c r="B734" s="233" t="s">
        <v>702</v>
      </c>
      <c r="C734" s="234"/>
      <c r="D734" s="235"/>
    </row>
    <row r="735" s="224" customFormat="1" customHeight="1" spans="1:4">
      <c r="A735" s="233">
        <v>21015</v>
      </c>
      <c r="B735" s="233" t="s">
        <v>703</v>
      </c>
      <c r="C735" s="234">
        <f>SUM(C736:C743)</f>
        <v>430</v>
      </c>
      <c r="D735" s="235"/>
    </row>
    <row r="736" s="224" customFormat="1" customHeight="1" spans="1:4">
      <c r="A736" s="233">
        <v>2101501</v>
      </c>
      <c r="B736" s="233" t="s">
        <v>169</v>
      </c>
      <c r="C736" s="234">
        <v>207</v>
      </c>
      <c r="D736" s="235"/>
    </row>
    <row r="737" s="224" customFormat="1" customHeight="1" spans="1:4">
      <c r="A737" s="233">
        <v>2101502</v>
      </c>
      <c r="B737" s="233" t="s">
        <v>170</v>
      </c>
      <c r="C737" s="234">
        <v>84</v>
      </c>
      <c r="D737" s="235"/>
    </row>
    <row r="738" s="224" customFormat="1" customHeight="1" spans="1:4">
      <c r="A738" s="233">
        <v>2101503</v>
      </c>
      <c r="B738" s="233" t="s">
        <v>171</v>
      </c>
      <c r="C738" s="234"/>
      <c r="D738" s="235"/>
    </row>
    <row r="739" s="224" customFormat="1" customHeight="1" spans="1:4">
      <c r="A739" s="233">
        <v>2101504</v>
      </c>
      <c r="B739" s="233" t="s">
        <v>210</v>
      </c>
      <c r="C739" s="234"/>
      <c r="D739" s="235"/>
    </row>
    <row r="740" s="224" customFormat="1" customHeight="1" spans="1:4">
      <c r="A740" s="233">
        <v>2101505</v>
      </c>
      <c r="B740" s="233" t="s">
        <v>704</v>
      </c>
      <c r="C740" s="234"/>
      <c r="D740" s="235"/>
    </row>
    <row r="741" s="224" customFormat="1" customHeight="1" spans="1:4">
      <c r="A741" s="233">
        <v>2101506</v>
      </c>
      <c r="B741" s="233" t="s">
        <v>705</v>
      </c>
      <c r="C741" s="234"/>
      <c r="D741" s="235"/>
    </row>
    <row r="742" s="224" customFormat="1" customHeight="1" spans="1:4">
      <c r="A742" s="233">
        <v>2101550</v>
      </c>
      <c r="B742" s="233" t="s">
        <v>178</v>
      </c>
      <c r="C742" s="234">
        <v>139</v>
      </c>
      <c r="D742" s="235"/>
    </row>
    <row r="743" s="224" customFormat="1" customHeight="1" spans="1:4">
      <c r="A743" s="233">
        <v>2101599</v>
      </c>
      <c r="B743" s="233" t="s">
        <v>706</v>
      </c>
      <c r="C743" s="234"/>
      <c r="D743" s="235"/>
    </row>
    <row r="744" s="224" customFormat="1" customHeight="1" spans="1:4">
      <c r="A744" s="233">
        <v>21016</v>
      </c>
      <c r="B744" s="233" t="s">
        <v>707</v>
      </c>
      <c r="C744" s="234">
        <f>C745</f>
        <v>0</v>
      </c>
      <c r="D744" s="235"/>
    </row>
    <row r="745" s="224" customFormat="1" customHeight="1" spans="1:4">
      <c r="A745" s="233">
        <v>2101601</v>
      </c>
      <c r="B745" s="233" t="s">
        <v>708</v>
      </c>
      <c r="C745" s="234"/>
      <c r="D745" s="235"/>
    </row>
    <row r="746" s="224" customFormat="1" customHeight="1" spans="1:4">
      <c r="A746" s="233">
        <v>21099</v>
      </c>
      <c r="B746" s="233" t="s">
        <v>709</v>
      </c>
      <c r="C746" s="234">
        <f>C747</f>
        <v>0</v>
      </c>
      <c r="D746" s="235"/>
    </row>
    <row r="747" s="224" customFormat="1" customHeight="1" spans="1:4">
      <c r="A747" s="233">
        <v>2109999</v>
      </c>
      <c r="B747" s="233" t="s">
        <v>710</v>
      </c>
      <c r="C747" s="234"/>
      <c r="D747" s="235"/>
    </row>
    <row r="748" s="224" customFormat="1" customHeight="1" spans="1:4">
      <c r="A748" s="233">
        <v>211</v>
      </c>
      <c r="B748" s="233" t="s">
        <v>711</v>
      </c>
      <c r="C748" s="234">
        <f>SUM(C749,C759,C763,C772,C779,C786,C792,C795,C798,C800,C802,C808,C810,C812,C823)</f>
        <v>163</v>
      </c>
      <c r="D748" s="235"/>
    </row>
    <row r="749" s="224" customFormat="1" customHeight="1" spans="1:4">
      <c r="A749" s="233">
        <v>21101</v>
      </c>
      <c r="B749" s="233" t="s">
        <v>712</v>
      </c>
      <c r="C749" s="234">
        <f>SUM(C750:C758)</f>
        <v>163</v>
      </c>
      <c r="D749" s="235"/>
    </row>
    <row r="750" s="224" customFormat="1" customHeight="1" spans="1:4">
      <c r="A750" s="233">
        <v>2110101</v>
      </c>
      <c r="B750" s="233" t="s">
        <v>169</v>
      </c>
      <c r="C750" s="234">
        <v>13</v>
      </c>
      <c r="D750" s="235"/>
    </row>
    <row r="751" s="224" customFormat="1" customHeight="1" spans="1:4">
      <c r="A751" s="233">
        <v>2110102</v>
      </c>
      <c r="B751" s="233" t="s">
        <v>170</v>
      </c>
      <c r="C751" s="234">
        <v>150</v>
      </c>
      <c r="D751" s="235"/>
    </row>
    <row r="752" s="224" customFormat="1" customHeight="1" spans="1:4">
      <c r="A752" s="233">
        <v>2110103</v>
      </c>
      <c r="B752" s="233" t="s">
        <v>171</v>
      </c>
      <c r="C752" s="234"/>
      <c r="D752" s="235"/>
    </row>
    <row r="753" s="224" customFormat="1" customHeight="1" spans="1:4">
      <c r="A753" s="233">
        <v>2110104</v>
      </c>
      <c r="B753" s="233" t="s">
        <v>713</v>
      </c>
      <c r="C753" s="234"/>
      <c r="D753" s="235"/>
    </row>
    <row r="754" s="224" customFormat="1" customHeight="1" spans="1:4">
      <c r="A754" s="233">
        <v>2110105</v>
      </c>
      <c r="B754" s="233" t="s">
        <v>714</v>
      </c>
      <c r="C754" s="234"/>
      <c r="D754" s="235"/>
    </row>
    <row r="755" s="224" customFormat="1" customHeight="1" spans="1:4">
      <c r="A755" s="233">
        <v>2110106</v>
      </c>
      <c r="B755" s="233" t="s">
        <v>715</v>
      </c>
      <c r="C755" s="234"/>
      <c r="D755" s="235"/>
    </row>
    <row r="756" s="224" customFormat="1" customHeight="1" spans="1:4">
      <c r="A756" s="233">
        <v>2110107</v>
      </c>
      <c r="B756" s="233" t="s">
        <v>716</v>
      </c>
      <c r="C756" s="234"/>
      <c r="D756" s="235"/>
    </row>
    <row r="757" s="224" customFormat="1" customHeight="1" spans="1:4">
      <c r="A757" s="233">
        <v>2110108</v>
      </c>
      <c r="B757" s="233" t="s">
        <v>717</v>
      </c>
      <c r="C757" s="234"/>
      <c r="D757" s="235"/>
    </row>
    <row r="758" s="224" customFormat="1" customHeight="1" spans="1:4">
      <c r="A758" s="233">
        <v>2110199</v>
      </c>
      <c r="B758" s="233" t="s">
        <v>718</v>
      </c>
      <c r="C758" s="234"/>
      <c r="D758" s="235"/>
    </row>
    <row r="759" s="224" customFormat="1" customHeight="1" spans="1:4">
      <c r="A759" s="233">
        <v>21102</v>
      </c>
      <c r="B759" s="233" t="s">
        <v>719</v>
      </c>
      <c r="C759" s="234">
        <f>SUM(C760:C762)</f>
        <v>0</v>
      </c>
      <c r="D759" s="235"/>
    </row>
    <row r="760" s="224" customFormat="1" customHeight="1" spans="1:4">
      <c r="A760" s="233">
        <v>2110203</v>
      </c>
      <c r="B760" s="233" t="s">
        <v>720</v>
      </c>
      <c r="C760" s="234"/>
      <c r="D760" s="235"/>
    </row>
    <row r="761" s="224" customFormat="1" customHeight="1" spans="1:4">
      <c r="A761" s="233">
        <v>2110204</v>
      </c>
      <c r="B761" s="233" t="s">
        <v>721</v>
      </c>
      <c r="C761" s="234"/>
      <c r="D761" s="235"/>
    </row>
    <row r="762" s="224" customFormat="1" customHeight="1" spans="1:4">
      <c r="A762" s="233">
        <v>2110299</v>
      </c>
      <c r="B762" s="233" t="s">
        <v>722</v>
      </c>
      <c r="C762" s="234"/>
      <c r="D762" s="235"/>
    </row>
    <row r="763" s="224" customFormat="1" customHeight="1" spans="1:4">
      <c r="A763" s="233">
        <v>21103</v>
      </c>
      <c r="B763" s="233" t="s">
        <v>723</v>
      </c>
      <c r="C763" s="234">
        <f>SUM(C764:C771)</f>
        <v>0</v>
      </c>
      <c r="D763" s="235"/>
    </row>
    <row r="764" s="224" customFormat="1" customHeight="1" spans="1:4">
      <c r="A764" s="233">
        <v>2110301</v>
      </c>
      <c r="B764" s="233" t="s">
        <v>724</v>
      </c>
      <c r="C764" s="234"/>
      <c r="D764" s="235"/>
    </row>
    <row r="765" s="224" customFormat="1" customHeight="1" spans="1:4">
      <c r="A765" s="233">
        <v>2110302</v>
      </c>
      <c r="B765" s="233" t="s">
        <v>725</v>
      </c>
      <c r="C765" s="234"/>
      <c r="D765" s="235"/>
    </row>
    <row r="766" s="224" customFormat="1" customHeight="1" spans="1:4">
      <c r="A766" s="233">
        <v>2110303</v>
      </c>
      <c r="B766" s="233" t="s">
        <v>726</v>
      </c>
      <c r="C766" s="234"/>
      <c r="D766" s="235"/>
    </row>
    <row r="767" s="224" customFormat="1" customHeight="1" spans="1:4">
      <c r="A767" s="233">
        <v>2110304</v>
      </c>
      <c r="B767" s="233" t="s">
        <v>727</v>
      </c>
      <c r="C767" s="234"/>
      <c r="D767" s="235"/>
    </row>
    <row r="768" s="224" customFormat="1" customHeight="1" spans="1:4">
      <c r="A768" s="233">
        <v>2110305</v>
      </c>
      <c r="B768" s="233" t="s">
        <v>728</v>
      </c>
      <c r="C768" s="234"/>
      <c r="D768" s="235"/>
    </row>
    <row r="769" s="224" customFormat="1" customHeight="1" spans="1:4">
      <c r="A769" s="233">
        <v>2110306</v>
      </c>
      <c r="B769" s="233" t="s">
        <v>729</v>
      </c>
      <c r="C769" s="234"/>
      <c r="D769" s="235"/>
    </row>
    <row r="770" s="224" customFormat="1" customHeight="1" spans="1:4">
      <c r="A770" s="233">
        <v>2110307</v>
      </c>
      <c r="B770" s="233" t="s">
        <v>730</v>
      </c>
      <c r="C770" s="234"/>
      <c r="D770" s="235"/>
    </row>
    <row r="771" s="224" customFormat="1" customHeight="1" spans="1:4">
      <c r="A771" s="233">
        <v>2110399</v>
      </c>
      <c r="B771" s="233" t="s">
        <v>731</v>
      </c>
      <c r="C771" s="234"/>
      <c r="D771" s="235"/>
    </row>
    <row r="772" s="224" customFormat="1" customHeight="1" spans="1:4">
      <c r="A772" s="233">
        <v>21104</v>
      </c>
      <c r="B772" s="233" t="s">
        <v>732</v>
      </c>
      <c r="C772" s="234">
        <f>SUM(C773:C778)</f>
        <v>0</v>
      </c>
      <c r="D772" s="235"/>
    </row>
    <row r="773" s="224" customFormat="1" customHeight="1" spans="1:4">
      <c r="A773" s="233">
        <v>2110401</v>
      </c>
      <c r="B773" s="233" t="s">
        <v>733</v>
      </c>
      <c r="C773" s="234"/>
      <c r="D773" s="235"/>
    </row>
    <row r="774" s="224" customFormat="1" customHeight="1" spans="1:4">
      <c r="A774" s="233">
        <v>2110402</v>
      </c>
      <c r="B774" s="233" t="s">
        <v>734</v>
      </c>
      <c r="C774" s="234"/>
      <c r="D774" s="235"/>
    </row>
    <row r="775" s="224" customFormat="1" customHeight="1" spans="1:4">
      <c r="A775" s="233">
        <v>2110404</v>
      </c>
      <c r="B775" s="233" t="s">
        <v>735</v>
      </c>
      <c r="C775" s="234"/>
      <c r="D775" s="235"/>
    </row>
    <row r="776" s="224" customFormat="1" customHeight="1" spans="1:4">
      <c r="A776" s="233">
        <v>2110405</v>
      </c>
      <c r="B776" s="233" t="s">
        <v>736</v>
      </c>
      <c r="C776" s="234"/>
      <c r="D776" s="235"/>
    </row>
    <row r="777" s="224" customFormat="1" customHeight="1" spans="1:4">
      <c r="A777" s="233">
        <v>2110406</v>
      </c>
      <c r="B777" s="233" t="s">
        <v>737</v>
      </c>
      <c r="C777" s="234"/>
      <c r="D777" s="235"/>
    </row>
    <row r="778" s="224" customFormat="1" customHeight="1" spans="1:4">
      <c r="A778" s="233">
        <v>2110499</v>
      </c>
      <c r="B778" s="233" t="s">
        <v>738</v>
      </c>
      <c r="C778" s="234"/>
      <c r="D778" s="235"/>
    </row>
    <row r="779" s="224" customFormat="1" customHeight="1" spans="1:4">
      <c r="A779" s="233">
        <v>21105</v>
      </c>
      <c r="B779" s="233" t="s">
        <v>739</v>
      </c>
      <c r="C779" s="234">
        <f>SUM(C780:C785)</f>
        <v>0</v>
      </c>
      <c r="D779" s="235"/>
    </row>
    <row r="780" s="224" customFormat="1" customHeight="1" spans="1:4">
      <c r="A780" s="233">
        <v>2110501</v>
      </c>
      <c r="B780" s="233" t="s">
        <v>740</v>
      </c>
      <c r="C780" s="234"/>
      <c r="D780" s="235"/>
    </row>
    <row r="781" s="224" customFormat="1" customHeight="1" spans="1:4">
      <c r="A781" s="233">
        <v>2110502</v>
      </c>
      <c r="B781" s="233" t="s">
        <v>741</v>
      </c>
      <c r="C781" s="234"/>
      <c r="D781" s="235"/>
    </row>
    <row r="782" s="224" customFormat="1" customHeight="1" spans="1:4">
      <c r="A782" s="233">
        <v>2110503</v>
      </c>
      <c r="B782" s="233" t="s">
        <v>742</v>
      </c>
      <c r="C782" s="234"/>
      <c r="D782" s="235"/>
    </row>
    <row r="783" s="224" customFormat="1" customHeight="1" spans="1:4">
      <c r="A783" s="233">
        <v>2110506</v>
      </c>
      <c r="B783" s="233" t="s">
        <v>743</v>
      </c>
      <c r="C783" s="234"/>
      <c r="D783" s="235"/>
    </row>
    <row r="784" s="224" customFormat="1" customHeight="1" spans="1:4">
      <c r="A784" s="233">
        <v>2110507</v>
      </c>
      <c r="B784" s="233" t="s">
        <v>744</v>
      </c>
      <c r="C784" s="234"/>
      <c r="D784" s="235"/>
    </row>
    <row r="785" s="224" customFormat="1" customHeight="1" spans="1:4">
      <c r="A785" s="233">
        <v>2110599</v>
      </c>
      <c r="B785" s="233" t="s">
        <v>745</v>
      </c>
      <c r="C785" s="234"/>
      <c r="D785" s="235"/>
    </row>
    <row r="786" s="224" customFormat="1" customHeight="1" spans="1:4">
      <c r="A786" s="233">
        <v>21106</v>
      </c>
      <c r="B786" s="233" t="s">
        <v>746</v>
      </c>
      <c r="C786" s="234">
        <f>SUM(C787:C791)</f>
        <v>0</v>
      </c>
      <c r="D786" s="235"/>
    </row>
    <row r="787" s="224" customFormat="1" customHeight="1" spans="1:4">
      <c r="A787" s="233">
        <v>2110602</v>
      </c>
      <c r="B787" s="233" t="s">
        <v>747</v>
      </c>
      <c r="C787" s="234"/>
      <c r="D787" s="235"/>
    </row>
    <row r="788" s="224" customFormat="1" customHeight="1" spans="1:4">
      <c r="A788" s="233">
        <v>2110603</v>
      </c>
      <c r="B788" s="233" t="s">
        <v>748</v>
      </c>
      <c r="C788" s="234"/>
      <c r="D788" s="235"/>
    </row>
    <row r="789" s="224" customFormat="1" customHeight="1" spans="1:4">
      <c r="A789" s="233">
        <v>2110604</v>
      </c>
      <c r="B789" s="233" t="s">
        <v>749</v>
      </c>
      <c r="C789" s="234"/>
      <c r="D789" s="235"/>
    </row>
    <row r="790" s="224" customFormat="1" customHeight="1" spans="1:4">
      <c r="A790" s="233">
        <v>2110605</v>
      </c>
      <c r="B790" s="233" t="s">
        <v>750</v>
      </c>
      <c r="C790" s="234"/>
      <c r="D790" s="235"/>
    </row>
    <row r="791" s="224" customFormat="1" customHeight="1" spans="1:4">
      <c r="A791" s="233">
        <v>2110699</v>
      </c>
      <c r="B791" s="233" t="s">
        <v>751</v>
      </c>
      <c r="C791" s="234"/>
      <c r="D791" s="235"/>
    </row>
    <row r="792" s="224" customFormat="1" customHeight="1" spans="1:4">
      <c r="A792" s="233">
        <v>21107</v>
      </c>
      <c r="B792" s="233" t="s">
        <v>752</v>
      </c>
      <c r="C792" s="234">
        <f>SUM(C793:C794)</f>
        <v>0</v>
      </c>
      <c r="D792" s="235"/>
    </row>
    <row r="793" s="224" customFormat="1" customHeight="1" spans="1:4">
      <c r="A793" s="233">
        <v>2110704</v>
      </c>
      <c r="B793" s="233" t="s">
        <v>753</v>
      </c>
      <c r="C793" s="234"/>
      <c r="D793" s="235"/>
    </row>
    <row r="794" s="224" customFormat="1" customHeight="1" spans="1:4">
      <c r="A794" s="233">
        <v>2110799</v>
      </c>
      <c r="B794" s="233" t="s">
        <v>754</v>
      </c>
      <c r="C794" s="234"/>
      <c r="D794" s="235"/>
    </row>
    <row r="795" s="224" customFormat="1" customHeight="1" spans="1:4">
      <c r="A795" s="233">
        <v>21108</v>
      </c>
      <c r="B795" s="233" t="s">
        <v>755</v>
      </c>
      <c r="C795" s="234">
        <f>SUM(C796:C797)</f>
        <v>0</v>
      </c>
      <c r="D795" s="235"/>
    </row>
    <row r="796" s="224" customFormat="1" customHeight="1" spans="1:4">
      <c r="A796" s="233">
        <v>2110804</v>
      </c>
      <c r="B796" s="233" t="s">
        <v>756</v>
      </c>
      <c r="C796" s="234"/>
      <c r="D796" s="235"/>
    </row>
    <row r="797" s="224" customFormat="1" customHeight="1" spans="1:4">
      <c r="A797" s="233">
        <v>2110899</v>
      </c>
      <c r="B797" s="233" t="s">
        <v>757</v>
      </c>
      <c r="C797" s="234"/>
      <c r="D797" s="235"/>
    </row>
    <row r="798" s="224" customFormat="1" customHeight="1" spans="1:4">
      <c r="A798" s="233">
        <v>21109</v>
      </c>
      <c r="B798" s="233" t="s">
        <v>758</v>
      </c>
      <c r="C798" s="234">
        <f>C799</f>
        <v>0</v>
      </c>
      <c r="D798" s="235"/>
    </row>
    <row r="799" s="224" customFormat="1" customHeight="1" spans="1:4">
      <c r="A799" s="233">
        <v>2110901</v>
      </c>
      <c r="B799" s="233" t="s">
        <v>759</v>
      </c>
      <c r="C799" s="234"/>
      <c r="D799" s="235"/>
    </row>
    <row r="800" s="224" customFormat="1" customHeight="1" spans="1:4">
      <c r="A800" s="233">
        <v>21110</v>
      </c>
      <c r="B800" s="233" t="s">
        <v>760</v>
      </c>
      <c r="C800" s="234">
        <f>C801</f>
        <v>0</v>
      </c>
      <c r="D800" s="235"/>
    </row>
    <row r="801" s="224" customFormat="1" customHeight="1" spans="1:4">
      <c r="A801" s="233">
        <v>2111001</v>
      </c>
      <c r="B801" s="233" t="s">
        <v>761</v>
      </c>
      <c r="C801" s="234"/>
      <c r="D801" s="235"/>
    </row>
    <row r="802" s="224" customFormat="1" customHeight="1" spans="1:4">
      <c r="A802" s="233">
        <v>21111</v>
      </c>
      <c r="B802" s="233" t="s">
        <v>762</v>
      </c>
      <c r="C802" s="234">
        <f>SUM(C803:C807)</f>
        <v>0</v>
      </c>
      <c r="D802" s="235"/>
    </row>
    <row r="803" s="224" customFormat="1" customHeight="1" spans="1:4">
      <c r="A803" s="233">
        <v>2111101</v>
      </c>
      <c r="B803" s="233" t="s">
        <v>763</v>
      </c>
      <c r="C803" s="234"/>
      <c r="D803" s="235"/>
    </row>
    <row r="804" s="224" customFormat="1" customHeight="1" spans="1:4">
      <c r="A804" s="233">
        <v>2111102</v>
      </c>
      <c r="B804" s="233" t="s">
        <v>764</v>
      </c>
      <c r="C804" s="234"/>
      <c r="D804" s="235"/>
    </row>
    <row r="805" s="224" customFormat="1" customHeight="1" spans="1:4">
      <c r="A805" s="233">
        <v>2111103</v>
      </c>
      <c r="B805" s="233" t="s">
        <v>765</v>
      </c>
      <c r="C805" s="234"/>
      <c r="D805" s="235"/>
    </row>
    <row r="806" s="224" customFormat="1" customHeight="1" spans="1:4">
      <c r="A806" s="233">
        <v>2111104</v>
      </c>
      <c r="B806" s="233" t="s">
        <v>766</v>
      </c>
      <c r="C806" s="234"/>
      <c r="D806" s="235"/>
    </row>
    <row r="807" s="224" customFormat="1" customHeight="1" spans="1:4">
      <c r="A807" s="233">
        <v>2111199</v>
      </c>
      <c r="B807" s="233" t="s">
        <v>767</v>
      </c>
      <c r="C807" s="234"/>
      <c r="D807" s="235"/>
    </row>
    <row r="808" s="224" customFormat="1" customHeight="1" spans="1:4">
      <c r="A808" s="233">
        <v>21112</v>
      </c>
      <c r="B808" s="233" t="s">
        <v>768</v>
      </c>
      <c r="C808" s="234">
        <f>C809</f>
        <v>0</v>
      </c>
      <c r="D808" s="235"/>
    </row>
    <row r="809" s="224" customFormat="1" customHeight="1" spans="1:4">
      <c r="A809" s="233">
        <v>2111201</v>
      </c>
      <c r="B809" s="233" t="s">
        <v>769</v>
      </c>
      <c r="C809" s="234"/>
      <c r="D809" s="235"/>
    </row>
    <row r="810" s="224" customFormat="1" customHeight="1" spans="1:4">
      <c r="A810" s="233">
        <v>21113</v>
      </c>
      <c r="B810" s="233" t="s">
        <v>770</v>
      </c>
      <c r="C810" s="234">
        <f>C811</f>
        <v>0</v>
      </c>
      <c r="D810" s="235"/>
    </row>
    <row r="811" s="224" customFormat="1" customHeight="1" spans="1:4">
      <c r="A811" s="233">
        <v>2111301</v>
      </c>
      <c r="B811" s="233" t="s">
        <v>771</v>
      </c>
      <c r="C811" s="234"/>
      <c r="D811" s="235"/>
    </row>
    <row r="812" s="224" customFormat="1" customHeight="1" spans="1:4">
      <c r="A812" s="233">
        <v>21114</v>
      </c>
      <c r="B812" s="233" t="s">
        <v>772</v>
      </c>
      <c r="C812" s="234">
        <f>SUM(C813:C822)</f>
        <v>0</v>
      </c>
      <c r="D812" s="235"/>
    </row>
    <row r="813" s="224" customFormat="1" customHeight="1" spans="1:4">
      <c r="A813" s="233">
        <v>2111401</v>
      </c>
      <c r="B813" s="233" t="s">
        <v>169</v>
      </c>
      <c r="C813" s="234"/>
      <c r="D813" s="235"/>
    </row>
    <row r="814" s="224" customFormat="1" customHeight="1" spans="1:4">
      <c r="A814" s="233">
        <v>2111402</v>
      </c>
      <c r="B814" s="233" t="s">
        <v>170</v>
      </c>
      <c r="C814" s="234"/>
      <c r="D814" s="235"/>
    </row>
    <row r="815" s="224" customFormat="1" customHeight="1" spans="1:4">
      <c r="A815" s="233">
        <v>2111403</v>
      </c>
      <c r="B815" s="233" t="s">
        <v>171</v>
      </c>
      <c r="C815" s="234"/>
      <c r="D815" s="235"/>
    </row>
    <row r="816" s="224" customFormat="1" customHeight="1" spans="1:4">
      <c r="A816" s="233">
        <v>2111406</v>
      </c>
      <c r="B816" s="233" t="s">
        <v>773</v>
      </c>
      <c r="C816" s="234"/>
      <c r="D816" s="235"/>
    </row>
    <row r="817" s="224" customFormat="1" customHeight="1" spans="1:4">
      <c r="A817" s="233">
        <v>2111407</v>
      </c>
      <c r="B817" s="233" t="s">
        <v>774</v>
      </c>
      <c r="C817" s="234"/>
      <c r="D817" s="235"/>
    </row>
    <row r="818" s="224" customFormat="1" customHeight="1" spans="1:4">
      <c r="A818" s="233">
        <v>2111408</v>
      </c>
      <c r="B818" s="233" t="s">
        <v>775</v>
      </c>
      <c r="C818" s="234"/>
      <c r="D818" s="235"/>
    </row>
    <row r="819" s="224" customFormat="1" customHeight="1" spans="1:4">
      <c r="A819" s="233">
        <v>2111411</v>
      </c>
      <c r="B819" s="233" t="s">
        <v>210</v>
      </c>
      <c r="C819" s="234"/>
      <c r="D819" s="235"/>
    </row>
    <row r="820" s="224" customFormat="1" customHeight="1" spans="1:4">
      <c r="A820" s="233">
        <v>2111413</v>
      </c>
      <c r="B820" s="233" t="s">
        <v>776</v>
      </c>
      <c r="C820" s="234"/>
      <c r="D820" s="235"/>
    </row>
    <row r="821" s="224" customFormat="1" customHeight="1" spans="1:4">
      <c r="A821" s="233">
        <v>2111450</v>
      </c>
      <c r="B821" s="233" t="s">
        <v>178</v>
      </c>
      <c r="C821" s="234"/>
      <c r="D821" s="235"/>
    </row>
    <row r="822" s="224" customFormat="1" customHeight="1" spans="1:4">
      <c r="A822" s="233">
        <v>2111499</v>
      </c>
      <c r="B822" s="233" t="s">
        <v>777</v>
      </c>
      <c r="C822" s="234"/>
      <c r="D822" s="235"/>
    </row>
    <row r="823" s="224" customFormat="1" customHeight="1" spans="1:4">
      <c r="A823" s="233">
        <v>21199</v>
      </c>
      <c r="B823" s="233" t="s">
        <v>778</v>
      </c>
      <c r="C823" s="234">
        <f>C824</f>
        <v>0</v>
      </c>
      <c r="D823" s="235"/>
    </row>
    <row r="824" s="224" customFormat="1" customHeight="1" spans="1:4">
      <c r="A824" s="233">
        <v>2119999</v>
      </c>
      <c r="B824" s="233" t="s">
        <v>779</v>
      </c>
      <c r="C824" s="234"/>
      <c r="D824" s="235"/>
    </row>
    <row r="825" s="224" customFormat="1" customHeight="1" spans="1:4">
      <c r="A825" s="233">
        <v>212</v>
      </c>
      <c r="B825" s="233" t="s">
        <v>780</v>
      </c>
      <c r="C825" s="234">
        <f>SUM(C826,C837,C839,C842,C844,C846)</f>
        <v>9845</v>
      </c>
      <c r="D825" s="235"/>
    </row>
    <row r="826" s="224" customFormat="1" customHeight="1" spans="1:4">
      <c r="A826" s="233">
        <v>21201</v>
      </c>
      <c r="B826" s="233" t="s">
        <v>781</v>
      </c>
      <c r="C826" s="234">
        <f>SUM(C827:C836)</f>
        <v>4783</v>
      </c>
      <c r="D826" s="235"/>
    </row>
    <row r="827" s="224" customFormat="1" customHeight="1" spans="1:4">
      <c r="A827" s="233">
        <v>2120101</v>
      </c>
      <c r="B827" s="233" t="s">
        <v>169</v>
      </c>
      <c r="C827" s="234">
        <v>3497</v>
      </c>
      <c r="D827" s="235"/>
    </row>
    <row r="828" s="224" customFormat="1" customHeight="1" spans="1:4">
      <c r="A828" s="233">
        <v>2120102</v>
      </c>
      <c r="B828" s="233" t="s">
        <v>170</v>
      </c>
      <c r="C828" s="234">
        <v>1106</v>
      </c>
      <c r="D828" s="235"/>
    </row>
    <row r="829" s="224" customFormat="1" customHeight="1" spans="1:4">
      <c r="A829" s="233">
        <v>2120103</v>
      </c>
      <c r="B829" s="233" t="s">
        <v>171</v>
      </c>
      <c r="C829" s="234"/>
      <c r="D829" s="235"/>
    </row>
    <row r="830" s="224" customFormat="1" customHeight="1" spans="1:4">
      <c r="A830" s="233">
        <v>2120104</v>
      </c>
      <c r="B830" s="233" t="s">
        <v>782</v>
      </c>
      <c r="C830" s="234">
        <v>180</v>
      </c>
      <c r="D830" s="235"/>
    </row>
    <row r="831" s="224" customFormat="1" customHeight="1" spans="1:4">
      <c r="A831" s="233">
        <v>2120105</v>
      </c>
      <c r="B831" s="233" t="s">
        <v>783</v>
      </c>
      <c r="C831" s="234"/>
      <c r="D831" s="235"/>
    </row>
    <row r="832" s="224" customFormat="1" customHeight="1" spans="1:4">
      <c r="A832" s="233">
        <v>2120106</v>
      </c>
      <c r="B832" s="233" t="s">
        <v>784</v>
      </c>
      <c r="C832" s="234"/>
      <c r="D832" s="235"/>
    </row>
    <row r="833" s="224" customFormat="1" customHeight="1" spans="1:4">
      <c r="A833" s="233">
        <v>2120107</v>
      </c>
      <c r="B833" s="233" t="s">
        <v>785</v>
      </c>
      <c r="C833" s="234"/>
      <c r="D833" s="235"/>
    </row>
    <row r="834" s="224" customFormat="1" customHeight="1" spans="1:4">
      <c r="A834" s="233">
        <v>2120109</v>
      </c>
      <c r="B834" s="233" t="s">
        <v>786</v>
      </c>
      <c r="C834" s="234"/>
      <c r="D834" s="235"/>
    </row>
    <row r="835" s="224" customFormat="1" customHeight="1" spans="1:4">
      <c r="A835" s="233">
        <v>2120110</v>
      </c>
      <c r="B835" s="233" t="s">
        <v>787</v>
      </c>
      <c r="C835" s="234"/>
      <c r="D835" s="235"/>
    </row>
    <row r="836" s="224" customFormat="1" customHeight="1" spans="1:4">
      <c r="A836" s="233">
        <v>2120199</v>
      </c>
      <c r="B836" s="233" t="s">
        <v>788</v>
      </c>
      <c r="C836" s="234"/>
      <c r="D836" s="235"/>
    </row>
    <row r="837" s="224" customFormat="1" customHeight="1" spans="1:4">
      <c r="A837" s="233">
        <v>21202</v>
      </c>
      <c r="B837" s="233" t="s">
        <v>789</v>
      </c>
      <c r="C837" s="234">
        <f>C838</f>
        <v>650</v>
      </c>
      <c r="D837" s="235"/>
    </row>
    <row r="838" s="224" customFormat="1" customHeight="1" spans="1:4">
      <c r="A838" s="233">
        <v>2120201</v>
      </c>
      <c r="B838" s="233" t="s">
        <v>790</v>
      </c>
      <c r="C838" s="234">
        <v>650</v>
      </c>
      <c r="D838" s="235"/>
    </row>
    <row r="839" s="224" customFormat="1" customHeight="1" spans="1:4">
      <c r="A839" s="233">
        <v>21203</v>
      </c>
      <c r="B839" s="233" t="s">
        <v>791</v>
      </c>
      <c r="C839" s="234">
        <f>SUM(C840:C841)</f>
        <v>95</v>
      </c>
      <c r="D839" s="235"/>
    </row>
    <row r="840" s="224" customFormat="1" customHeight="1" spans="1:4">
      <c r="A840" s="233">
        <v>2120303</v>
      </c>
      <c r="B840" s="233" t="s">
        <v>792</v>
      </c>
      <c r="C840" s="234">
        <v>95</v>
      </c>
      <c r="D840" s="235"/>
    </row>
    <row r="841" s="224" customFormat="1" customHeight="1" spans="1:4">
      <c r="A841" s="233">
        <v>2120399</v>
      </c>
      <c r="B841" s="233" t="s">
        <v>793</v>
      </c>
      <c r="C841" s="234"/>
      <c r="D841" s="235"/>
    </row>
    <row r="842" s="224" customFormat="1" customHeight="1" spans="1:4">
      <c r="A842" s="233">
        <v>21205</v>
      </c>
      <c r="B842" s="233" t="s">
        <v>794</v>
      </c>
      <c r="C842" s="234">
        <f t="shared" ref="C842:C846" si="0">C843</f>
        <v>4317</v>
      </c>
      <c r="D842" s="235"/>
    </row>
    <row r="843" s="224" customFormat="1" customHeight="1" spans="1:4">
      <c r="A843" s="233">
        <v>2120501</v>
      </c>
      <c r="B843" s="233" t="s">
        <v>795</v>
      </c>
      <c r="C843" s="234">
        <v>4317</v>
      </c>
      <c r="D843" s="235"/>
    </row>
    <row r="844" s="224" customFormat="1" customHeight="1" spans="1:4">
      <c r="A844" s="233">
        <v>21206</v>
      </c>
      <c r="B844" s="233" t="s">
        <v>796</v>
      </c>
      <c r="C844" s="234">
        <f t="shared" si="0"/>
        <v>0</v>
      </c>
      <c r="D844" s="235"/>
    </row>
    <row r="845" s="224" customFormat="1" customHeight="1" spans="1:4">
      <c r="A845" s="233">
        <v>2120601</v>
      </c>
      <c r="B845" s="233" t="s">
        <v>797</v>
      </c>
      <c r="C845" s="234"/>
      <c r="D845" s="235"/>
    </row>
    <row r="846" s="224" customFormat="1" customHeight="1" spans="1:4">
      <c r="A846" s="233">
        <v>21299</v>
      </c>
      <c r="B846" s="233" t="s">
        <v>798</v>
      </c>
      <c r="C846" s="234">
        <f t="shared" si="0"/>
        <v>0</v>
      </c>
      <c r="D846" s="235"/>
    </row>
    <row r="847" s="224" customFormat="1" customHeight="1" spans="1:4">
      <c r="A847" s="233">
        <v>2129999</v>
      </c>
      <c r="B847" s="233" t="s">
        <v>799</v>
      </c>
      <c r="C847" s="234"/>
      <c r="D847" s="235"/>
    </row>
    <row r="848" s="224" customFormat="1" customHeight="1" spans="1:4">
      <c r="A848" s="233">
        <v>213</v>
      </c>
      <c r="B848" s="233" t="s">
        <v>800</v>
      </c>
      <c r="C848" s="234">
        <f>SUM(C849,C875,C897,C925,C936,C943,C949,C952)</f>
        <v>22452</v>
      </c>
      <c r="D848" s="235"/>
    </row>
    <row r="849" s="224" customFormat="1" customHeight="1" spans="1:4">
      <c r="A849" s="233">
        <v>21301</v>
      </c>
      <c r="B849" s="233" t="s">
        <v>801</v>
      </c>
      <c r="C849" s="234">
        <f>SUM(C850:C874)</f>
        <v>7156</v>
      </c>
      <c r="D849" s="235"/>
    </row>
    <row r="850" s="224" customFormat="1" customHeight="1" spans="1:4">
      <c r="A850" s="233">
        <v>2130101</v>
      </c>
      <c r="B850" s="233" t="s">
        <v>169</v>
      </c>
      <c r="C850" s="234">
        <v>2111</v>
      </c>
      <c r="D850" s="235"/>
    </row>
    <row r="851" s="224" customFormat="1" customHeight="1" spans="1:4">
      <c r="A851" s="233">
        <v>2130102</v>
      </c>
      <c r="B851" s="233" t="s">
        <v>170</v>
      </c>
      <c r="C851" s="234">
        <v>673</v>
      </c>
      <c r="D851" s="235"/>
    </row>
    <row r="852" s="224" customFormat="1" customHeight="1" spans="1:4">
      <c r="A852" s="233">
        <v>2130103</v>
      </c>
      <c r="B852" s="233" t="s">
        <v>171</v>
      </c>
      <c r="C852" s="234"/>
      <c r="D852" s="235"/>
    </row>
    <row r="853" s="224" customFormat="1" customHeight="1" spans="1:4">
      <c r="A853" s="233">
        <v>2130104</v>
      </c>
      <c r="B853" s="233" t="s">
        <v>178</v>
      </c>
      <c r="C853" s="234">
        <f>3216-655</f>
        <v>2561</v>
      </c>
      <c r="D853" s="235"/>
    </row>
    <row r="854" s="224" customFormat="1" customHeight="1" spans="1:4">
      <c r="A854" s="233">
        <v>2130105</v>
      </c>
      <c r="B854" s="233" t="s">
        <v>802</v>
      </c>
      <c r="C854" s="234"/>
      <c r="D854" s="235"/>
    </row>
    <row r="855" s="224" customFormat="1" customHeight="1" spans="1:4">
      <c r="A855" s="233">
        <v>2130106</v>
      </c>
      <c r="B855" s="233" t="s">
        <v>803</v>
      </c>
      <c r="C855" s="234">
        <v>376</v>
      </c>
      <c r="D855" s="235"/>
    </row>
    <row r="856" s="224" customFormat="1" customHeight="1" spans="1:4">
      <c r="A856" s="233">
        <v>2130108</v>
      </c>
      <c r="B856" s="233" t="s">
        <v>804</v>
      </c>
      <c r="C856" s="234">
        <v>447</v>
      </c>
      <c r="D856" s="235"/>
    </row>
    <row r="857" s="224" customFormat="1" customHeight="1" spans="1:4">
      <c r="A857" s="233">
        <v>2130109</v>
      </c>
      <c r="B857" s="233" t="s">
        <v>805</v>
      </c>
      <c r="C857" s="234">
        <v>65</v>
      </c>
      <c r="D857" s="235"/>
    </row>
    <row r="858" s="224" customFormat="1" customHeight="1" spans="1:4">
      <c r="A858" s="233">
        <v>2130110</v>
      </c>
      <c r="B858" s="233" t="s">
        <v>806</v>
      </c>
      <c r="C858" s="234">
        <v>51</v>
      </c>
      <c r="D858" s="235"/>
    </row>
    <row r="859" s="224" customFormat="1" customHeight="1" spans="1:4">
      <c r="A859" s="233">
        <v>2130111</v>
      </c>
      <c r="B859" s="233" t="s">
        <v>807</v>
      </c>
      <c r="C859" s="234">
        <v>24</v>
      </c>
      <c r="D859" s="235"/>
    </row>
    <row r="860" s="224" customFormat="1" customHeight="1" spans="1:4">
      <c r="A860" s="233">
        <v>2130112</v>
      </c>
      <c r="B860" s="233" t="s">
        <v>808</v>
      </c>
      <c r="C860" s="234"/>
      <c r="D860" s="235"/>
    </row>
    <row r="861" s="224" customFormat="1" customHeight="1" spans="1:4">
      <c r="A861" s="233">
        <v>2130114</v>
      </c>
      <c r="B861" s="233" t="s">
        <v>809</v>
      </c>
      <c r="C861" s="234"/>
      <c r="D861" s="235"/>
    </row>
    <row r="862" s="224" customFormat="1" customHeight="1" spans="1:4">
      <c r="A862" s="233">
        <v>2130119</v>
      </c>
      <c r="B862" s="233" t="s">
        <v>810</v>
      </c>
      <c r="C862" s="234">
        <v>93</v>
      </c>
      <c r="D862" s="235"/>
    </row>
    <row r="863" s="224" customFormat="1" customHeight="1" spans="1:4">
      <c r="A863" s="233">
        <v>2130120</v>
      </c>
      <c r="B863" s="233" t="s">
        <v>811</v>
      </c>
      <c r="C863" s="234"/>
      <c r="D863" s="235"/>
    </row>
    <row r="864" s="224" customFormat="1" customHeight="1" spans="1:4">
      <c r="A864" s="233">
        <v>2130121</v>
      </c>
      <c r="B864" s="233" t="s">
        <v>812</v>
      </c>
      <c r="C864" s="234"/>
      <c r="D864" s="235"/>
    </row>
    <row r="865" s="224" customFormat="1" customHeight="1" spans="1:4">
      <c r="A865" s="233">
        <v>2130122</v>
      </c>
      <c r="B865" s="233" t="s">
        <v>813</v>
      </c>
      <c r="C865" s="234"/>
      <c r="D865" s="235"/>
    </row>
    <row r="866" s="224" customFormat="1" customHeight="1" spans="1:4">
      <c r="A866" s="233">
        <v>2130124</v>
      </c>
      <c r="B866" s="233" t="s">
        <v>814</v>
      </c>
      <c r="C866" s="234">
        <v>493</v>
      </c>
      <c r="D866" s="235"/>
    </row>
    <row r="867" s="224" customFormat="1" customHeight="1" spans="1:4">
      <c r="A867" s="233">
        <v>2130125</v>
      </c>
      <c r="B867" s="233" t="s">
        <v>815</v>
      </c>
      <c r="C867" s="234">
        <v>262</v>
      </c>
      <c r="D867" s="235"/>
    </row>
    <row r="868" s="224" customFormat="1" customHeight="1" spans="1:4">
      <c r="A868" s="233">
        <v>2130126</v>
      </c>
      <c r="B868" s="233" t="s">
        <v>816</v>
      </c>
      <c r="C868" s="234"/>
      <c r="D868" s="235"/>
    </row>
    <row r="869" s="224" customFormat="1" customHeight="1" spans="1:4">
      <c r="A869" s="233">
        <v>2130135</v>
      </c>
      <c r="B869" s="233" t="s">
        <v>817</v>
      </c>
      <c r="C869" s="234"/>
      <c r="D869" s="235"/>
    </row>
    <row r="870" s="224" customFormat="1" customHeight="1" spans="1:4">
      <c r="A870" s="233">
        <v>2130142</v>
      </c>
      <c r="B870" s="233" t="s">
        <v>818</v>
      </c>
      <c r="C870" s="234"/>
      <c r="D870" s="235"/>
    </row>
    <row r="871" s="224" customFormat="1" customHeight="1" spans="1:4">
      <c r="A871" s="233">
        <v>2130148</v>
      </c>
      <c r="B871" s="233" t="s">
        <v>819</v>
      </c>
      <c r="C871" s="234"/>
      <c r="D871" s="235"/>
    </row>
    <row r="872" s="224" customFormat="1" customHeight="1" spans="1:4">
      <c r="A872" s="233">
        <v>2130152</v>
      </c>
      <c r="B872" s="233" t="s">
        <v>820</v>
      </c>
      <c r="C872" s="234"/>
      <c r="D872" s="235"/>
    </row>
    <row r="873" s="224" customFormat="1" customHeight="1" spans="1:4">
      <c r="A873" s="233">
        <v>2130153</v>
      </c>
      <c r="B873" s="233" t="s">
        <v>821</v>
      </c>
      <c r="C873" s="234"/>
      <c r="D873" s="235"/>
    </row>
    <row r="874" s="224" customFormat="1" customHeight="1" spans="1:4">
      <c r="A874" s="233">
        <v>2130199</v>
      </c>
      <c r="B874" s="233" t="s">
        <v>822</v>
      </c>
      <c r="C874" s="234"/>
      <c r="D874" s="235"/>
    </row>
    <row r="875" s="224" customFormat="1" customHeight="1" spans="1:4">
      <c r="A875" s="233">
        <v>21302</v>
      </c>
      <c r="B875" s="233" t="s">
        <v>823</v>
      </c>
      <c r="C875" s="234">
        <f>SUM(C876:C896)</f>
        <v>873</v>
      </c>
      <c r="D875" s="235"/>
    </row>
    <row r="876" s="224" customFormat="1" customHeight="1" spans="1:4">
      <c r="A876" s="233">
        <v>2130201</v>
      </c>
      <c r="B876" s="233" t="s">
        <v>169</v>
      </c>
      <c r="C876" s="234">
        <v>464</v>
      </c>
      <c r="D876" s="235"/>
    </row>
    <row r="877" s="224" customFormat="1" customHeight="1" spans="1:4">
      <c r="A877" s="233">
        <v>2130202</v>
      </c>
      <c r="B877" s="233" t="s">
        <v>170</v>
      </c>
      <c r="C877" s="234">
        <v>223</v>
      </c>
      <c r="D877" s="235"/>
    </row>
    <row r="878" s="224" customFormat="1" customHeight="1" spans="1:4">
      <c r="A878" s="233">
        <v>2130203</v>
      </c>
      <c r="B878" s="233" t="s">
        <v>171</v>
      </c>
      <c r="C878" s="234"/>
      <c r="D878" s="235"/>
    </row>
    <row r="879" s="224" customFormat="1" customHeight="1" spans="1:4">
      <c r="A879" s="233">
        <v>2130204</v>
      </c>
      <c r="B879" s="233" t="s">
        <v>824</v>
      </c>
      <c r="C879" s="234"/>
      <c r="D879" s="235"/>
    </row>
    <row r="880" s="224" customFormat="1" customHeight="1" spans="1:4">
      <c r="A880" s="233">
        <v>2130205</v>
      </c>
      <c r="B880" s="233" t="s">
        <v>825</v>
      </c>
      <c r="C880" s="234"/>
      <c r="D880" s="235"/>
    </row>
    <row r="881" s="224" customFormat="1" customHeight="1" spans="1:4">
      <c r="A881" s="233">
        <v>2130206</v>
      </c>
      <c r="B881" s="233" t="s">
        <v>826</v>
      </c>
      <c r="C881" s="234"/>
      <c r="D881" s="235"/>
    </row>
    <row r="882" s="224" customFormat="1" customHeight="1" spans="1:4">
      <c r="A882" s="233">
        <v>2130207</v>
      </c>
      <c r="B882" s="233" t="s">
        <v>827</v>
      </c>
      <c r="C882" s="234"/>
      <c r="D882" s="235"/>
    </row>
    <row r="883" s="224" customFormat="1" customHeight="1" spans="1:4">
      <c r="A883" s="233">
        <v>2130209</v>
      </c>
      <c r="B883" s="233" t="s">
        <v>828</v>
      </c>
      <c r="C883" s="234"/>
      <c r="D883" s="235"/>
    </row>
    <row r="884" s="224" customFormat="1" customHeight="1" spans="1:4">
      <c r="A884" s="233">
        <v>2130211</v>
      </c>
      <c r="B884" s="233" t="s">
        <v>829</v>
      </c>
      <c r="C884" s="234">
        <v>13</v>
      </c>
      <c r="D884" s="235"/>
    </row>
    <row r="885" s="224" customFormat="1" customHeight="1" spans="1:4">
      <c r="A885" s="233">
        <v>2130212</v>
      </c>
      <c r="B885" s="233" t="s">
        <v>830</v>
      </c>
      <c r="C885" s="234"/>
      <c r="D885" s="235"/>
    </row>
    <row r="886" s="224" customFormat="1" customHeight="1" spans="1:4">
      <c r="A886" s="233">
        <v>2130213</v>
      </c>
      <c r="B886" s="233" t="s">
        <v>831</v>
      </c>
      <c r="C886" s="234"/>
      <c r="D886" s="235"/>
    </row>
    <row r="887" s="224" customFormat="1" customHeight="1" spans="1:4">
      <c r="A887" s="233">
        <v>2130217</v>
      </c>
      <c r="B887" s="233" t="s">
        <v>832</v>
      </c>
      <c r="C887" s="234"/>
      <c r="D887" s="235"/>
    </row>
    <row r="888" s="224" customFormat="1" customHeight="1" spans="1:4">
      <c r="A888" s="233">
        <v>2130220</v>
      </c>
      <c r="B888" s="233" t="s">
        <v>833</v>
      </c>
      <c r="C888" s="234"/>
      <c r="D888" s="235"/>
    </row>
    <row r="889" s="224" customFormat="1" customHeight="1" spans="1:4">
      <c r="A889" s="233">
        <v>2130221</v>
      </c>
      <c r="B889" s="233" t="s">
        <v>834</v>
      </c>
      <c r="C889" s="234"/>
      <c r="D889" s="235"/>
    </row>
    <row r="890" s="224" customFormat="1" customHeight="1" spans="1:4">
      <c r="A890" s="233">
        <v>2130223</v>
      </c>
      <c r="B890" s="233" t="s">
        <v>835</v>
      </c>
      <c r="C890" s="234"/>
      <c r="D890" s="235"/>
    </row>
    <row r="891" s="224" customFormat="1" customHeight="1" spans="1:4">
      <c r="A891" s="233">
        <v>2130226</v>
      </c>
      <c r="B891" s="233" t="s">
        <v>836</v>
      </c>
      <c r="C891" s="234">
        <v>30</v>
      </c>
      <c r="D891" s="235"/>
    </row>
    <row r="892" s="224" customFormat="1" customHeight="1" spans="1:4">
      <c r="A892" s="233">
        <v>2130227</v>
      </c>
      <c r="B892" s="233" t="s">
        <v>837</v>
      </c>
      <c r="C892" s="234"/>
      <c r="D892" s="235"/>
    </row>
    <row r="893" s="224" customFormat="1" customHeight="1" spans="1:4">
      <c r="A893" s="233">
        <v>2130234</v>
      </c>
      <c r="B893" s="233" t="s">
        <v>838</v>
      </c>
      <c r="C893" s="234">
        <v>143</v>
      </c>
      <c r="D893" s="235"/>
    </row>
    <row r="894" s="224" customFormat="1" customHeight="1" spans="1:4">
      <c r="A894" s="233">
        <v>2130236</v>
      </c>
      <c r="B894" s="233" t="s">
        <v>839</v>
      </c>
      <c r="C894" s="234"/>
      <c r="D894" s="235"/>
    </row>
    <row r="895" s="224" customFormat="1" customHeight="1" spans="1:4">
      <c r="A895" s="233">
        <v>2130237</v>
      </c>
      <c r="B895" s="233" t="s">
        <v>808</v>
      </c>
      <c r="C895" s="234"/>
      <c r="D895" s="235"/>
    </row>
    <row r="896" s="224" customFormat="1" customHeight="1" spans="1:4">
      <c r="A896" s="233">
        <v>2130299</v>
      </c>
      <c r="B896" s="233" t="s">
        <v>840</v>
      </c>
      <c r="C896" s="234"/>
      <c r="D896" s="235"/>
    </row>
    <row r="897" s="224" customFormat="1" customHeight="1" spans="1:4">
      <c r="A897" s="233">
        <v>21303</v>
      </c>
      <c r="B897" s="233" t="s">
        <v>841</v>
      </c>
      <c r="C897" s="234">
        <f>SUM(C898:C924)</f>
        <v>3033</v>
      </c>
      <c r="D897" s="235"/>
    </row>
    <row r="898" s="224" customFormat="1" customHeight="1" spans="1:4">
      <c r="A898" s="233">
        <v>2130301</v>
      </c>
      <c r="B898" s="233" t="s">
        <v>169</v>
      </c>
      <c r="C898" s="234">
        <v>1475</v>
      </c>
      <c r="D898" s="235"/>
    </row>
    <row r="899" s="224" customFormat="1" customHeight="1" spans="1:4">
      <c r="A899" s="233">
        <v>2130302</v>
      </c>
      <c r="B899" s="233" t="s">
        <v>170</v>
      </c>
      <c r="C899" s="234">
        <v>146</v>
      </c>
      <c r="D899" s="235"/>
    </row>
    <row r="900" s="224" customFormat="1" customHeight="1" spans="1:4">
      <c r="A900" s="233">
        <v>2130303</v>
      </c>
      <c r="B900" s="233" t="s">
        <v>171</v>
      </c>
      <c r="C900" s="234"/>
      <c r="D900" s="235"/>
    </row>
    <row r="901" s="224" customFormat="1" customHeight="1" spans="1:4">
      <c r="A901" s="233">
        <v>2130304</v>
      </c>
      <c r="B901" s="233" t="s">
        <v>842</v>
      </c>
      <c r="C901" s="234">
        <v>28</v>
      </c>
      <c r="D901" s="235"/>
    </row>
    <row r="902" s="224" customFormat="1" customHeight="1" spans="1:4">
      <c r="A902" s="233">
        <v>2130305</v>
      </c>
      <c r="B902" s="233" t="s">
        <v>843</v>
      </c>
      <c r="C902" s="234"/>
      <c r="D902" s="235"/>
    </row>
    <row r="903" s="224" customFormat="1" customHeight="1" spans="1:4">
      <c r="A903" s="233">
        <v>2130306</v>
      </c>
      <c r="B903" s="233" t="s">
        <v>844</v>
      </c>
      <c r="C903" s="234"/>
      <c r="D903" s="235"/>
    </row>
    <row r="904" s="224" customFormat="1" customHeight="1" spans="1:4">
      <c r="A904" s="233">
        <v>2130307</v>
      </c>
      <c r="B904" s="233" t="s">
        <v>845</v>
      </c>
      <c r="C904" s="234"/>
      <c r="D904" s="235"/>
    </row>
    <row r="905" s="224" customFormat="1" customHeight="1" spans="1:4">
      <c r="A905" s="233">
        <v>2130308</v>
      </c>
      <c r="B905" s="233" t="s">
        <v>846</v>
      </c>
      <c r="C905" s="234"/>
      <c r="D905" s="235"/>
    </row>
    <row r="906" s="224" customFormat="1" customHeight="1" spans="1:4">
      <c r="A906" s="233">
        <v>2130309</v>
      </c>
      <c r="B906" s="233" t="s">
        <v>847</v>
      </c>
      <c r="C906" s="234"/>
      <c r="D906" s="235"/>
    </row>
    <row r="907" s="224" customFormat="1" customHeight="1" spans="1:4">
      <c r="A907" s="233">
        <v>2130310</v>
      </c>
      <c r="B907" s="233" t="s">
        <v>848</v>
      </c>
      <c r="C907" s="234"/>
      <c r="D907" s="235"/>
    </row>
    <row r="908" s="224" customFormat="1" customHeight="1" spans="1:4">
      <c r="A908" s="233">
        <v>2130311</v>
      </c>
      <c r="B908" s="233" t="s">
        <v>849</v>
      </c>
      <c r="C908" s="234"/>
      <c r="D908" s="235"/>
    </row>
    <row r="909" s="224" customFormat="1" customHeight="1" spans="1:4">
      <c r="A909" s="233">
        <v>2130312</v>
      </c>
      <c r="B909" s="233" t="s">
        <v>850</v>
      </c>
      <c r="C909" s="234"/>
      <c r="D909" s="235"/>
    </row>
    <row r="910" s="224" customFormat="1" customHeight="1" spans="1:4">
      <c r="A910" s="233">
        <v>2130313</v>
      </c>
      <c r="B910" s="233" t="s">
        <v>851</v>
      </c>
      <c r="C910" s="234"/>
      <c r="D910" s="235"/>
    </row>
    <row r="911" s="224" customFormat="1" customHeight="1" spans="1:4">
      <c r="A911" s="233">
        <v>2130314</v>
      </c>
      <c r="B911" s="233" t="s">
        <v>852</v>
      </c>
      <c r="C911" s="234">
        <v>559</v>
      </c>
      <c r="D911" s="235"/>
    </row>
    <row r="912" s="224" customFormat="1" customHeight="1" spans="1:4">
      <c r="A912" s="233">
        <v>2130315</v>
      </c>
      <c r="B912" s="233" t="s">
        <v>853</v>
      </c>
      <c r="C912" s="234">
        <v>735</v>
      </c>
      <c r="D912" s="235"/>
    </row>
    <row r="913" s="224" customFormat="1" customHeight="1" spans="1:4">
      <c r="A913" s="233">
        <v>2130316</v>
      </c>
      <c r="B913" s="233" t="s">
        <v>854</v>
      </c>
      <c r="C913" s="234"/>
      <c r="D913" s="235"/>
    </row>
    <row r="914" s="224" customFormat="1" customHeight="1" spans="1:4">
      <c r="A914" s="233">
        <v>2130317</v>
      </c>
      <c r="B914" s="233" t="s">
        <v>855</v>
      </c>
      <c r="C914" s="234"/>
      <c r="D914" s="235"/>
    </row>
    <row r="915" s="224" customFormat="1" customHeight="1" spans="1:4">
      <c r="A915" s="233">
        <v>2130318</v>
      </c>
      <c r="B915" s="233" t="s">
        <v>856</v>
      </c>
      <c r="C915" s="234"/>
      <c r="D915" s="235"/>
    </row>
    <row r="916" s="224" customFormat="1" customHeight="1" spans="1:4">
      <c r="A916" s="233">
        <v>2130319</v>
      </c>
      <c r="B916" s="233" t="s">
        <v>857</v>
      </c>
      <c r="C916" s="234"/>
      <c r="D916" s="235"/>
    </row>
    <row r="917" s="224" customFormat="1" customHeight="1" spans="1:4">
      <c r="A917" s="233">
        <v>2130321</v>
      </c>
      <c r="B917" s="233" t="s">
        <v>858</v>
      </c>
      <c r="C917" s="234"/>
      <c r="D917" s="235"/>
    </row>
    <row r="918" s="224" customFormat="1" customHeight="1" spans="1:4">
      <c r="A918" s="233">
        <v>2130322</v>
      </c>
      <c r="B918" s="233" t="s">
        <v>859</v>
      </c>
      <c r="C918" s="234"/>
      <c r="D918" s="235"/>
    </row>
    <row r="919" s="224" customFormat="1" customHeight="1" spans="1:4">
      <c r="A919" s="233">
        <v>2130333</v>
      </c>
      <c r="B919" s="233" t="s">
        <v>835</v>
      </c>
      <c r="C919" s="234"/>
      <c r="D919" s="235"/>
    </row>
    <row r="920" s="224" customFormat="1" customHeight="1" spans="1:4">
      <c r="A920" s="233">
        <v>2130334</v>
      </c>
      <c r="B920" s="233" t="s">
        <v>860</v>
      </c>
      <c r="C920" s="234"/>
      <c r="D920" s="235"/>
    </row>
    <row r="921" s="224" customFormat="1" customHeight="1" spans="1:4">
      <c r="A921" s="233">
        <v>2130335</v>
      </c>
      <c r="B921" s="233" t="s">
        <v>861</v>
      </c>
      <c r="C921" s="234">
        <v>90</v>
      </c>
      <c r="D921" s="235"/>
    </row>
    <row r="922" s="224" customFormat="1" customHeight="1" spans="1:4">
      <c r="A922" s="233">
        <v>2130336</v>
      </c>
      <c r="B922" s="233" t="s">
        <v>862</v>
      </c>
      <c r="C922" s="234"/>
      <c r="D922" s="235"/>
    </row>
    <row r="923" s="224" customFormat="1" customHeight="1" spans="1:4">
      <c r="A923" s="233">
        <v>2130337</v>
      </c>
      <c r="B923" s="233" t="s">
        <v>863</v>
      </c>
      <c r="C923" s="234"/>
      <c r="D923" s="235"/>
    </row>
    <row r="924" s="224" customFormat="1" customHeight="1" spans="1:4">
      <c r="A924" s="233">
        <v>2130399</v>
      </c>
      <c r="B924" s="233" t="s">
        <v>864</v>
      </c>
      <c r="C924" s="234"/>
      <c r="D924" s="235"/>
    </row>
    <row r="925" s="224" customFormat="1" customHeight="1" spans="1:4">
      <c r="A925" s="233">
        <v>21305</v>
      </c>
      <c r="B925" s="233" t="s">
        <v>865</v>
      </c>
      <c r="C925" s="234">
        <f>SUM(C926:C935)</f>
        <v>6335</v>
      </c>
      <c r="D925" s="235"/>
    </row>
    <row r="926" s="224" customFormat="1" customHeight="1" spans="1:4">
      <c r="A926" s="233">
        <v>2130501</v>
      </c>
      <c r="B926" s="233" t="s">
        <v>169</v>
      </c>
      <c r="C926" s="234">
        <v>167</v>
      </c>
      <c r="D926" s="235"/>
    </row>
    <row r="927" s="224" customFormat="1" customHeight="1" spans="1:4">
      <c r="A927" s="233">
        <v>2130502</v>
      </c>
      <c r="B927" s="233" t="s">
        <v>170</v>
      </c>
      <c r="C927" s="234">
        <v>301</v>
      </c>
      <c r="D927" s="235"/>
    </row>
    <row r="928" s="224" customFormat="1" customHeight="1" spans="1:4">
      <c r="A928" s="233">
        <v>2130503</v>
      </c>
      <c r="B928" s="233" t="s">
        <v>171</v>
      </c>
      <c r="C928" s="234"/>
      <c r="D928" s="235"/>
    </row>
    <row r="929" s="224" customFormat="1" customHeight="1" spans="1:4">
      <c r="A929" s="233">
        <v>2130504</v>
      </c>
      <c r="B929" s="233" t="s">
        <v>866</v>
      </c>
      <c r="C929" s="234">
        <v>41</v>
      </c>
      <c r="D929" s="235"/>
    </row>
    <row r="930" s="224" customFormat="1" customHeight="1" spans="1:4">
      <c r="A930" s="233">
        <v>2130505</v>
      </c>
      <c r="B930" s="233" t="s">
        <v>867</v>
      </c>
      <c r="C930" s="234"/>
      <c r="D930" s="235"/>
    </row>
    <row r="931" s="224" customFormat="1" customHeight="1" spans="1:4">
      <c r="A931" s="233">
        <v>2130506</v>
      </c>
      <c r="B931" s="233" t="s">
        <v>868</v>
      </c>
      <c r="C931" s="234"/>
      <c r="D931" s="235"/>
    </row>
    <row r="932" s="224" customFormat="1" customHeight="1" spans="1:4">
      <c r="A932" s="233">
        <v>2130507</v>
      </c>
      <c r="B932" s="233" t="s">
        <v>869</v>
      </c>
      <c r="C932" s="234"/>
      <c r="D932" s="235"/>
    </row>
    <row r="933" s="224" customFormat="1" customHeight="1" spans="1:4">
      <c r="A933" s="233">
        <v>2130508</v>
      </c>
      <c r="B933" s="233" t="s">
        <v>870</v>
      </c>
      <c r="C933" s="234"/>
      <c r="D933" s="235"/>
    </row>
    <row r="934" s="224" customFormat="1" customHeight="1" spans="1:4">
      <c r="A934" s="233">
        <v>2130550</v>
      </c>
      <c r="B934" s="233" t="s">
        <v>178</v>
      </c>
      <c r="C934" s="234"/>
      <c r="D934" s="235"/>
    </row>
    <row r="935" s="224" customFormat="1" customHeight="1" spans="1:4">
      <c r="A935" s="233">
        <v>2130599</v>
      </c>
      <c r="B935" s="233" t="s">
        <v>871</v>
      </c>
      <c r="C935" s="234">
        <v>5826</v>
      </c>
      <c r="D935" s="235"/>
    </row>
    <row r="936" s="224" customFormat="1" customHeight="1" spans="1:4">
      <c r="A936" s="233">
        <v>21307</v>
      </c>
      <c r="B936" s="233" t="s">
        <v>872</v>
      </c>
      <c r="C936" s="234">
        <f>SUM(C937:C942)</f>
        <v>4261</v>
      </c>
      <c r="D936" s="235"/>
    </row>
    <row r="937" s="224" customFormat="1" customHeight="1" spans="1:4">
      <c r="A937" s="233">
        <v>2130701</v>
      </c>
      <c r="B937" s="233" t="s">
        <v>873</v>
      </c>
      <c r="C937" s="234">
        <v>665</v>
      </c>
      <c r="D937" s="235"/>
    </row>
    <row r="938" s="224" customFormat="1" customHeight="1" spans="1:4">
      <c r="A938" s="233">
        <v>2130704</v>
      </c>
      <c r="B938" s="233" t="s">
        <v>874</v>
      </c>
      <c r="C938" s="234"/>
      <c r="D938" s="235"/>
    </row>
    <row r="939" s="224" customFormat="1" customHeight="1" spans="1:4">
      <c r="A939" s="233">
        <v>2130705</v>
      </c>
      <c r="B939" s="233" t="s">
        <v>875</v>
      </c>
      <c r="C939" s="234">
        <v>3558</v>
      </c>
      <c r="D939" s="235"/>
    </row>
    <row r="940" s="224" customFormat="1" customHeight="1" spans="1:4">
      <c r="A940" s="233">
        <v>2130706</v>
      </c>
      <c r="B940" s="233" t="s">
        <v>876</v>
      </c>
      <c r="C940" s="234">
        <v>38</v>
      </c>
      <c r="D940" s="235"/>
    </row>
    <row r="941" s="224" customFormat="1" customHeight="1" spans="1:4">
      <c r="A941" s="233">
        <v>2130707</v>
      </c>
      <c r="B941" s="233" t="s">
        <v>877</v>
      </c>
      <c r="C941" s="234"/>
      <c r="D941" s="235"/>
    </row>
    <row r="942" s="224" customFormat="1" customHeight="1" spans="1:4">
      <c r="A942" s="233">
        <v>2130799</v>
      </c>
      <c r="B942" s="233" t="s">
        <v>878</v>
      </c>
      <c r="C942" s="234"/>
      <c r="D942" s="235"/>
    </row>
    <row r="943" s="224" customFormat="1" customHeight="1" spans="1:4">
      <c r="A943" s="233">
        <v>21308</v>
      </c>
      <c r="B943" s="233" t="s">
        <v>879</v>
      </c>
      <c r="C943" s="234">
        <f>SUM(C944:C948)</f>
        <v>794</v>
      </c>
      <c r="D943" s="235"/>
    </row>
    <row r="944" s="224" customFormat="1" customHeight="1" spans="1:4">
      <c r="A944" s="233">
        <v>2130801</v>
      </c>
      <c r="B944" s="233" t="s">
        <v>880</v>
      </c>
      <c r="C944" s="234"/>
      <c r="D944" s="235"/>
    </row>
    <row r="945" s="224" customFormat="1" customHeight="1" spans="1:4">
      <c r="A945" s="233">
        <v>2130803</v>
      </c>
      <c r="B945" s="233" t="s">
        <v>881</v>
      </c>
      <c r="C945" s="234">
        <v>443</v>
      </c>
      <c r="D945" s="235"/>
    </row>
    <row r="946" s="224" customFormat="1" customHeight="1" spans="1:4">
      <c r="A946" s="233">
        <v>2130804</v>
      </c>
      <c r="B946" s="233" t="s">
        <v>882</v>
      </c>
      <c r="C946" s="234">
        <v>351</v>
      </c>
      <c r="D946" s="235"/>
    </row>
    <row r="947" s="224" customFormat="1" customHeight="1" spans="1:4">
      <c r="A947" s="233">
        <v>2130805</v>
      </c>
      <c r="B947" s="233" t="s">
        <v>883</v>
      </c>
      <c r="C947" s="234"/>
      <c r="D947" s="235"/>
    </row>
    <row r="948" s="224" customFormat="1" customHeight="1" spans="1:4">
      <c r="A948" s="233">
        <v>2130899</v>
      </c>
      <c r="B948" s="233" t="s">
        <v>884</v>
      </c>
      <c r="C948" s="234"/>
      <c r="D948" s="235"/>
    </row>
    <row r="949" s="224" customFormat="1" customHeight="1" spans="1:4">
      <c r="A949" s="233">
        <v>21309</v>
      </c>
      <c r="B949" s="233" t="s">
        <v>885</v>
      </c>
      <c r="C949" s="234">
        <f>SUM(C950:C951)</f>
        <v>0</v>
      </c>
      <c r="D949" s="235"/>
    </row>
    <row r="950" s="224" customFormat="1" customHeight="1" spans="1:4">
      <c r="A950" s="233">
        <v>2130901</v>
      </c>
      <c r="B950" s="233" t="s">
        <v>886</v>
      </c>
      <c r="C950" s="234"/>
      <c r="D950" s="235"/>
    </row>
    <row r="951" s="224" customFormat="1" customHeight="1" spans="1:4">
      <c r="A951" s="233">
        <v>2130999</v>
      </c>
      <c r="B951" s="233" t="s">
        <v>887</v>
      </c>
      <c r="C951" s="234"/>
      <c r="D951" s="235"/>
    </row>
    <row r="952" s="224" customFormat="1" customHeight="1" spans="1:4">
      <c r="A952" s="233">
        <v>21399</v>
      </c>
      <c r="B952" s="233" t="s">
        <v>888</v>
      </c>
      <c r="C952" s="234">
        <f>C953+C954</f>
        <v>0</v>
      </c>
      <c r="D952" s="235"/>
    </row>
    <row r="953" s="224" customFormat="1" customHeight="1" spans="1:4">
      <c r="A953" s="233">
        <v>2139901</v>
      </c>
      <c r="B953" s="233" t="s">
        <v>889</v>
      </c>
      <c r="C953" s="234"/>
      <c r="D953" s="235"/>
    </row>
    <row r="954" s="224" customFormat="1" customHeight="1" spans="1:4">
      <c r="A954" s="233">
        <v>2139999</v>
      </c>
      <c r="B954" s="233" t="s">
        <v>890</v>
      </c>
      <c r="C954" s="234"/>
      <c r="D954" s="235"/>
    </row>
    <row r="955" s="224" customFormat="1" customHeight="1" spans="1:4">
      <c r="A955" s="233">
        <v>214</v>
      </c>
      <c r="B955" s="233" t="s">
        <v>891</v>
      </c>
      <c r="C955" s="234">
        <f>SUM(C956,C978,C988,C998,C1005,C1010)</f>
        <v>4358</v>
      </c>
      <c r="D955" s="235"/>
    </row>
    <row r="956" s="224" customFormat="1" customHeight="1" spans="1:4">
      <c r="A956" s="233">
        <v>21401</v>
      </c>
      <c r="B956" s="233" t="s">
        <v>892</v>
      </c>
      <c r="C956" s="234">
        <f>SUM(C957:C977)</f>
        <v>4358</v>
      </c>
      <c r="D956" s="235"/>
    </row>
    <row r="957" s="224" customFormat="1" customHeight="1" spans="1:4">
      <c r="A957" s="233">
        <v>2140101</v>
      </c>
      <c r="B957" s="233" t="s">
        <v>169</v>
      </c>
      <c r="C957" s="234">
        <v>3170</v>
      </c>
      <c r="D957" s="235"/>
    </row>
    <row r="958" s="224" customFormat="1" customHeight="1" spans="1:4">
      <c r="A958" s="233">
        <v>2140102</v>
      </c>
      <c r="B958" s="233" t="s">
        <v>170</v>
      </c>
      <c r="C958" s="234">
        <v>445</v>
      </c>
      <c r="D958" s="235"/>
    </row>
    <row r="959" s="224" customFormat="1" customHeight="1" spans="1:4">
      <c r="A959" s="233">
        <v>2140103</v>
      </c>
      <c r="B959" s="233" t="s">
        <v>171</v>
      </c>
      <c r="C959" s="234"/>
      <c r="D959" s="235"/>
    </row>
    <row r="960" s="224" customFormat="1" customHeight="1" spans="1:4">
      <c r="A960" s="233">
        <v>2140104</v>
      </c>
      <c r="B960" s="233" t="s">
        <v>893</v>
      </c>
      <c r="C960" s="234">
        <v>743</v>
      </c>
      <c r="D960" s="235"/>
    </row>
    <row r="961" s="224" customFormat="1" customHeight="1" spans="1:4">
      <c r="A961" s="233">
        <v>2140106</v>
      </c>
      <c r="B961" s="233" t="s">
        <v>894</v>
      </c>
      <c r="C961" s="234"/>
      <c r="D961" s="235"/>
    </row>
    <row r="962" s="224" customFormat="1" customHeight="1" spans="1:4">
      <c r="A962" s="233">
        <v>2140109</v>
      </c>
      <c r="B962" s="233" t="s">
        <v>895</v>
      </c>
      <c r="C962" s="234"/>
      <c r="D962" s="235"/>
    </row>
    <row r="963" s="224" customFormat="1" customHeight="1" spans="1:4">
      <c r="A963" s="233">
        <v>2140110</v>
      </c>
      <c r="B963" s="233" t="s">
        <v>896</v>
      </c>
      <c r="C963" s="234"/>
      <c r="D963" s="235"/>
    </row>
    <row r="964" s="224" customFormat="1" customHeight="1" spans="1:4">
      <c r="A964" s="233">
        <v>2140111</v>
      </c>
      <c r="B964" s="233" t="s">
        <v>897</v>
      </c>
      <c r="C964" s="234"/>
      <c r="D964" s="235"/>
    </row>
    <row r="965" s="224" customFormat="1" customHeight="1" spans="1:4">
      <c r="A965" s="233">
        <v>2140112</v>
      </c>
      <c r="B965" s="233" t="s">
        <v>898</v>
      </c>
      <c r="C965" s="234"/>
      <c r="D965" s="235"/>
    </row>
    <row r="966" s="224" customFormat="1" customHeight="1" spans="1:4">
      <c r="A966" s="233">
        <v>2140114</v>
      </c>
      <c r="B966" s="233" t="s">
        <v>899</v>
      </c>
      <c r="C966" s="234"/>
      <c r="D966" s="235"/>
    </row>
    <row r="967" s="224" customFormat="1" customHeight="1" spans="1:4">
      <c r="A967" s="233">
        <v>2140122</v>
      </c>
      <c r="B967" s="233" t="s">
        <v>900</v>
      </c>
      <c r="C967" s="234"/>
      <c r="D967" s="235"/>
    </row>
    <row r="968" s="224" customFormat="1" customHeight="1" spans="1:4">
      <c r="A968" s="233">
        <v>2140123</v>
      </c>
      <c r="B968" s="233" t="s">
        <v>901</v>
      </c>
      <c r="C968" s="234"/>
      <c r="D968" s="235"/>
    </row>
    <row r="969" s="224" customFormat="1" customHeight="1" spans="1:4">
      <c r="A969" s="233">
        <v>2140127</v>
      </c>
      <c r="B969" s="233" t="s">
        <v>902</v>
      </c>
      <c r="C969" s="234"/>
      <c r="D969" s="235"/>
    </row>
    <row r="970" s="224" customFormat="1" customHeight="1" spans="1:4">
      <c r="A970" s="233">
        <v>2140128</v>
      </c>
      <c r="B970" s="233" t="s">
        <v>903</v>
      </c>
      <c r="C970" s="234"/>
      <c r="D970" s="235"/>
    </row>
    <row r="971" s="224" customFormat="1" customHeight="1" spans="1:4">
      <c r="A971" s="233">
        <v>2140129</v>
      </c>
      <c r="B971" s="233" t="s">
        <v>904</v>
      </c>
      <c r="C971" s="234"/>
      <c r="D971" s="235"/>
    </row>
    <row r="972" s="224" customFormat="1" customHeight="1" spans="1:4">
      <c r="A972" s="233">
        <v>2140130</v>
      </c>
      <c r="B972" s="233" t="s">
        <v>905</v>
      </c>
      <c r="C972" s="234"/>
      <c r="D972" s="235"/>
    </row>
    <row r="973" s="224" customFormat="1" customHeight="1" spans="1:4">
      <c r="A973" s="233">
        <v>2140131</v>
      </c>
      <c r="B973" s="233" t="s">
        <v>906</v>
      </c>
      <c r="C973" s="234"/>
      <c r="D973" s="235"/>
    </row>
    <row r="974" s="224" customFormat="1" customHeight="1" spans="1:4">
      <c r="A974" s="233">
        <v>2140133</v>
      </c>
      <c r="B974" s="233" t="s">
        <v>907</v>
      </c>
      <c r="C974" s="234"/>
      <c r="D974" s="235"/>
    </row>
    <row r="975" s="224" customFormat="1" customHeight="1" spans="1:4">
      <c r="A975" s="233">
        <v>2140136</v>
      </c>
      <c r="B975" s="233" t="s">
        <v>908</v>
      </c>
      <c r="C975" s="234"/>
      <c r="D975" s="235"/>
    </row>
    <row r="976" s="224" customFormat="1" customHeight="1" spans="1:4">
      <c r="A976" s="233">
        <v>2140138</v>
      </c>
      <c r="B976" s="233" t="s">
        <v>909</v>
      </c>
      <c r="C976" s="234"/>
      <c r="D976" s="235"/>
    </row>
    <row r="977" s="224" customFormat="1" customHeight="1" spans="1:4">
      <c r="A977" s="233">
        <v>2140199</v>
      </c>
      <c r="B977" s="233" t="s">
        <v>910</v>
      </c>
      <c r="C977" s="234"/>
      <c r="D977" s="235"/>
    </row>
    <row r="978" s="224" customFormat="1" customHeight="1" spans="1:4">
      <c r="A978" s="233">
        <v>21402</v>
      </c>
      <c r="B978" s="233" t="s">
        <v>911</v>
      </c>
      <c r="C978" s="234">
        <f>SUM(C979:C987)</f>
        <v>0</v>
      </c>
      <c r="D978" s="235"/>
    </row>
    <row r="979" s="224" customFormat="1" customHeight="1" spans="1:4">
      <c r="A979" s="233">
        <v>2140201</v>
      </c>
      <c r="B979" s="233" t="s">
        <v>169</v>
      </c>
      <c r="C979" s="234"/>
      <c r="D979" s="235"/>
    </row>
    <row r="980" s="224" customFormat="1" customHeight="1" spans="1:4">
      <c r="A980" s="233">
        <v>2140202</v>
      </c>
      <c r="B980" s="233" t="s">
        <v>170</v>
      </c>
      <c r="C980" s="234"/>
      <c r="D980" s="235"/>
    </row>
    <row r="981" s="224" customFormat="1" customHeight="1" spans="1:4">
      <c r="A981" s="233">
        <v>2140203</v>
      </c>
      <c r="B981" s="233" t="s">
        <v>171</v>
      </c>
      <c r="C981" s="234"/>
      <c r="D981" s="235"/>
    </row>
    <row r="982" s="224" customFormat="1" customHeight="1" spans="1:4">
      <c r="A982" s="233">
        <v>2140204</v>
      </c>
      <c r="B982" s="233" t="s">
        <v>912</v>
      </c>
      <c r="C982" s="234"/>
      <c r="D982" s="235"/>
    </row>
    <row r="983" s="224" customFormat="1" customHeight="1" spans="1:4">
      <c r="A983" s="233">
        <v>2140205</v>
      </c>
      <c r="B983" s="233" t="s">
        <v>913</v>
      </c>
      <c r="C983" s="234"/>
      <c r="D983" s="235"/>
    </row>
    <row r="984" s="224" customFormat="1" customHeight="1" spans="1:4">
      <c r="A984" s="233">
        <v>2140206</v>
      </c>
      <c r="B984" s="233" t="s">
        <v>914</v>
      </c>
      <c r="C984" s="234"/>
      <c r="D984" s="235"/>
    </row>
    <row r="985" s="224" customFormat="1" customHeight="1" spans="1:4">
      <c r="A985" s="233">
        <v>2140207</v>
      </c>
      <c r="B985" s="233" t="s">
        <v>915</v>
      </c>
      <c r="C985" s="234"/>
      <c r="D985" s="235"/>
    </row>
    <row r="986" s="224" customFormat="1" customHeight="1" spans="1:4">
      <c r="A986" s="233">
        <v>2140208</v>
      </c>
      <c r="B986" s="233" t="s">
        <v>916</v>
      </c>
      <c r="C986" s="234"/>
      <c r="D986" s="235"/>
    </row>
    <row r="987" s="224" customFormat="1" customHeight="1" spans="1:4">
      <c r="A987" s="233">
        <v>2140299</v>
      </c>
      <c r="B987" s="233" t="s">
        <v>917</v>
      </c>
      <c r="C987" s="234"/>
      <c r="D987" s="235"/>
    </row>
    <row r="988" s="224" customFormat="1" customHeight="1" spans="1:4">
      <c r="A988" s="233">
        <v>21403</v>
      </c>
      <c r="B988" s="233" t="s">
        <v>918</v>
      </c>
      <c r="C988" s="234">
        <f>SUM(C989:C997)</f>
        <v>0</v>
      </c>
      <c r="D988" s="235"/>
    </row>
    <row r="989" s="224" customFormat="1" customHeight="1" spans="1:4">
      <c r="A989" s="233">
        <v>2140301</v>
      </c>
      <c r="B989" s="233" t="s">
        <v>169</v>
      </c>
      <c r="C989" s="234"/>
      <c r="D989" s="235"/>
    </row>
    <row r="990" s="224" customFormat="1" customHeight="1" spans="1:4">
      <c r="A990" s="233">
        <v>2140302</v>
      </c>
      <c r="B990" s="233" t="s">
        <v>170</v>
      </c>
      <c r="C990" s="234"/>
      <c r="D990" s="235"/>
    </row>
    <row r="991" s="224" customFormat="1" customHeight="1" spans="1:4">
      <c r="A991" s="233">
        <v>2140303</v>
      </c>
      <c r="B991" s="233" t="s">
        <v>171</v>
      </c>
      <c r="C991" s="234"/>
      <c r="D991" s="235"/>
    </row>
    <row r="992" s="224" customFormat="1" customHeight="1" spans="1:4">
      <c r="A992" s="233">
        <v>2140304</v>
      </c>
      <c r="B992" s="233" t="s">
        <v>919</v>
      </c>
      <c r="C992" s="234"/>
      <c r="D992" s="235"/>
    </row>
    <row r="993" s="224" customFormat="1" customHeight="1" spans="1:4">
      <c r="A993" s="233">
        <v>2140305</v>
      </c>
      <c r="B993" s="233" t="s">
        <v>920</v>
      </c>
      <c r="C993" s="234"/>
      <c r="D993" s="235"/>
    </row>
    <row r="994" s="224" customFormat="1" customHeight="1" spans="1:4">
      <c r="A994" s="233">
        <v>2140306</v>
      </c>
      <c r="B994" s="233" t="s">
        <v>921</v>
      </c>
      <c r="C994" s="234"/>
      <c r="D994" s="235"/>
    </row>
    <row r="995" s="224" customFormat="1" customHeight="1" spans="1:4">
      <c r="A995" s="233">
        <v>2140307</v>
      </c>
      <c r="B995" s="233" t="s">
        <v>922</v>
      </c>
      <c r="C995" s="234"/>
      <c r="D995" s="235"/>
    </row>
    <row r="996" s="224" customFormat="1" customHeight="1" spans="1:4">
      <c r="A996" s="233">
        <v>2140308</v>
      </c>
      <c r="B996" s="233" t="s">
        <v>923</v>
      </c>
      <c r="C996" s="234"/>
      <c r="D996" s="235"/>
    </row>
    <row r="997" s="224" customFormat="1" customHeight="1" spans="1:4">
      <c r="A997" s="233">
        <v>2140399</v>
      </c>
      <c r="B997" s="233" t="s">
        <v>924</v>
      </c>
      <c r="C997" s="234"/>
      <c r="D997" s="235"/>
    </row>
    <row r="998" s="224" customFormat="1" customHeight="1" spans="1:4">
      <c r="A998" s="233">
        <v>21405</v>
      </c>
      <c r="B998" s="233" t="s">
        <v>925</v>
      </c>
      <c r="C998" s="234">
        <f>SUM(C999:C1004)</f>
        <v>0</v>
      </c>
      <c r="D998" s="235"/>
    </row>
    <row r="999" s="224" customFormat="1" customHeight="1" spans="1:4">
      <c r="A999" s="233">
        <v>2140501</v>
      </c>
      <c r="B999" s="233" t="s">
        <v>169</v>
      </c>
      <c r="C999" s="234"/>
      <c r="D999" s="235"/>
    </row>
    <row r="1000" s="224" customFormat="1" customHeight="1" spans="1:4">
      <c r="A1000" s="233">
        <v>2140502</v>
      </c>
      <c r="B1000" s="233" t="s">
        <v>170</v>
      </c>
      <c r="C1000" s="234"/>
      <c r="D1000" s="235"/>
    </row>
    <row r="1001" s="224" customFormat="1" customHeight="1" spans="1:4">
      <c r="A1001" s="233">
        <v>2140503</v>
      </c>
      <c r="B1001" s="233" t="s">
        <v>171</v>
      </c>
      <c r="C1001" s="234"/>
      <c r="D1001" s="235"/>
    </row>
    <row r="1002" s="224" customFormat="1" customHeight="1" spans="1:4">
      <c r="A1002" s="233">
        <v>2140504</v>
      </c>
      <c r="B1002" s="233" t="s">
        <v>916</v>
      </c>
      <c r="C1002" s="234"/>
      <c r="D1002" s="235"/>
    </row>
    <row r="1003" s="224" customFormat="1" customHeight="1" spans="1:4">
      <c r="A1003" s="233">
        <v>2140505</v>
      </c>
      <c r="B1003" s="233" t="s">
        <v>926</v>
      </c>
      <c r="C1003" s="234"/>
      <c r="D1003" s="235"/>
    </row>
    <row r="1004" s="224" customFormat="1" customHeight="1" spans="1:4">
      <c r="A1004" s="233">
        <v>2140599</v>
      </c>
      <c r="B1004" s="233" t="s">
        <v>927</v>
      </c>
      <c r="C1004" s="234"/>
      <c r="D1004" s="235"/>
    </row>
    <row r="1005" s="224" customFormat="1" customHeight="1" spans="1:4">
      <c r="A1005" s="233">
        <v>21406</v>
      </c>
      <c r="B1005" s="233" t="s">
        <v>928</v>
      </c>
      <c r="C1005" s="234">
        <f>SUM(C1006:C1009)</f>
        <v>0</v>
      </c>
      <c r="D1005" s="235"/>
    </row>
    <row r="1006" s="224" customFormat="1" customHeight="1" spans="1:4">
      <c r="A1006" s="233">
        <v>2140601</v>
      </c>
      <c r="B1006" s="233" t="s">
        <v>929</v>
      </c>
      <c r="C1006" s="234"/>
      <c r="D1006" s="235"/>
    </row>
    <row r="1007" s="224" customFormat="1" customHeight="1" spans="1:4">
      <c r="A1007" s="233">
        <v>2140602</v>
      </c>
      <c r="B1007" s="233" t="s">
        <v>930</v>
      </c>
      <c r="C1007" s="234"/>
      <c r="D1007" s="235"/>
    </row>
    <row r="1008" s="224" customFormat="1" customHeight="1" spans="1:4">
      <c r="A1008" s="233">
        <v>2140603</v>
      </c>
      <c r="B1008" s="233" t="s">
        <v>931</v>
      </c>
      <c r="C1008" s="234"/>
      <c r="D1008" s="235"/>
    </row>
    <row r="1009" s="224" customFormat="1" customHeight="1" spans="1:4">
      <c r="A1009" s="233">
        <v>2140699</v>
      </c>
      <c r="B1009" s="233" t="s">
        <v>932</v>
      </c>
      <c r="C1009" s="234"/>
      <c r="D1009" s="235"/>
    </row>
    <row r="1010" s="224" customFormat="1" customHeight="1" spans="1:4">
      <c r="A1010" s="233">
        <v>21499</v>
      </c>
      <c r="B1010" s="233" t="s">
        <v>933</v>
      </c>
      <c r="C1010" s="234">
        <f>SUM(C1011:C1012)</f>
        <v>0</v>
      </c>
      <c r="D1010" s="235"/>
    </row>
    <row r="1011" s="224" customFormat="1" customHeight="1" spans="1:4">
      <c r="A1011" s="233">
        <v>2149901</v>
      </c>
      <c r="B1011" s="233" t="s">
        <v>934</v>
      </c>
      <c r="C1011" s="234"/>
      <c r="D1011" s="235"/>
    </row>
    <row r="1012" s="224" customFormat="1" customHeight="1" spans="1:4">
      <c r="A1012" s="233">
        <v>2149999</v>
      </c>
      <c r="B1012" s="233" t="s">
        <v>935</v>
      </c>
      <c r="C1012" s="234"/>
      <c r="D1012" s="235"/>
    </row>
    <row r="1013" s="224" customFormat="1" customHeight="1" spans="1:4">
      <c r="A1013" s="233">
        <v>215</v>
      </c>
      <c r="B1013" s="233" t="s">
        <v>936</v>
      </c>
      <c r="C1013" s="234">
        <f>SUM(C1014,C1024,C1040,C1045,C1056,C1063,C1071)</f>
        <v>0</v>
      </c>
      <c r="D1013" s="235"/>
    </row>
    <row r="1014" s="224" customFormat="1" customHeight="1" spans="1:4">
      <c r="A1014" s="233">
        <v>21501</v>
      </c>
      <c r="B1014" s="233" t="s">
        <v>937</v>
      </c>
      <c r="C1014" s="234">
        <f>SUM(C1015:C1023)</f>
        <v>0</v>
      </c>
      <c r="D1014" s="235"/>
    </row>
    <row r="1015" s="224" customFormat="1" customHeight="1" spans="1:4">
      <c r="A1015" s="233">
        <v>2150101</v>
      </c>
      <c r="B1015" s="233" t="s">
        <v>169</v>
      </c>
      <c r="C1015" s="234"/>
      <c r="D1015" s="235"/>
    </row>
    <row r="1016" s="224" customFormat="1" customHeight="1" spans="1:4">
      <c r="A1016" s="233">
        <v>2150102</v>
      </c>
      <c r="B1016" s="233" t="s">
        <v>170</v>
      </c>
      <c r="C1016" s="234"/>
      <c r="D1016" s="235"/>
    </row>
    <row r="1017" s="224" customFormat="1" customHeight="1" spans="1:4">
      <c r="A1017" s="233">
        <v>2150103</v>
      </c>
      <c r="B1017" s="233" t="s">
        <v>171</v>
      </c>
      <c r="C1017" s="234"/>
      <c r="D1017" s="235"/>
    </row>
    <row r="1018" s="224" customFormat="1" customHeight="1" spans="1:4">
      <c r="A1018" s="233">
        <v>2150104</v>
      </c>
      <c r="B1018" s="233" t="s">
        <v>938</v>
      </c>
      <c r="C1018" s="234"/>
      <c r="D1018" s="235"/>
    </row>
    <row r="1019" s="224" customFormat="1" customHeight="1" spans="1:4">
      <c r="A1019" s="233">
        <v>2150105</v>
      </c>
      <c r="B1019" s="233" t="s">
        <v>939</v>
      </c>
      <c r="C1019" s="234"/>
      <c r="D1019" s="235"/>
    </row>
    <row r="1020" s="224" customFormat="1" customHeight="1" spans="1:4">
      <c r="A1020" s="233">
        <v>2150106</v>
      </c>
      <c r="B1020" s="233" t="s">
        <v>940</v>
      </c>
      <c r="C1020" s="234"/>
      <c r="D1020" s="235"/>
    </row>
    <row r="1021" s="224" customFormat="1" customHeight="1" spans="1:4">
      <c r="A1021" s="233">
        <v>2150107</v>
      </c>
      <c r="B1021" s="233" t="s">
        <v>941</v>
      </c>
      <c r="C1021" s="234"/>
      <c r="D1021" s="235"/>
    </row>
    <row r="1022" s="224" customFormat="1" customHeight="1" spans="1:4">
      <c r="A1022" s="233">
        <v>2150108</v>
      </c>
      <c r="B1022" s="233" t="s">
        <v>942</v>
      </c>
      <c r="C1022" s="234"/>
      <c r="D1022" s="235"/>
    </row>
    <row r="1023" s="224" customFormat="1" customHeight="1" spans="1:4">
      <c r="A1023" s="233">
        <v>2150199</v>
      </c>
      <c r="B1023" s="233" t="s">
        <v>943</v>
      </c>
      <c r="C1023" s="234"/>
      <c r="D1023" s="235"/>
    </row>
    <row r="1024" s="224" customFormat="1" customHeight="1" spans="1:4">
      <c r="A1024" s="233">
        <v>21502</v>
      </c>
      <c r="B1024" s="233" t="s">
        <v>944</v>
      </c>
      <c r="C1024" s="234">
        <f>SUM(C1025:C1039)</f>
        <v>0</v>
      </c>
      <c r="D1024" s="235"/>
    </row>
    <row r="1025" s="224" customFormat="1" customHeight="1" spans="1:4">
      <c r="A1025" s="233">
        <v>2150201</v>
      </c>
      <c r="B1025" s="233" t="s">
        <v>169</v>
      </c>
      <c r="C1025" s="234"/>
      <c r="D1025" s="235"/>
    </row>
    <row r="1026" s="224" customFormat="1" customHeight="1" spans="1:4">
      <c r="A1026" s="233">
        <v>2150202</v>
      </c>
      <c r="B1026" s="233" t="s">
        <v>170</v>
      </c>
      <c r="C1026" s="234"/>
      <c r="D1026" s="235"/>
    </row>
    <row r="1027" s="224" customFormat="1" customHeight="1" spans="1:4">
      <c r="A1027" s="233">
        <v>2150203</v>
      </c>
      <c r="B1027" s="233" t="s">
        <v>171</v>
      </c>
      <c r="C1027" s="234"/>
      <c r="D1027" s="235"/>
    </row>
    <row r="1028" s="224" customFormat="1" customHeight="1" spans="1:4">
      <c r="A1028" s="233">
        <v>2150204</v>
      </c>
      <c r="B1028" s="233" t="s">
        <v>945</v>
      </c>
      <c r="C1028" s="234"/>
      <c r="D1028" s="235"/>
    </row>
    <row r="1029" s="224" customFormat="1" customHeight="1" spans="1:4">
      <c r="A1029" s="233">
        <v>2150205</v>
      </c>
      <c r="B1029" s="233" t="s">
        <v>946</v>
      </c>
      <c r="C1029" s="234"/>
      <c r="D1029" s="235"/>
    </row>
    <row r="1030" s="224" customFormat="1" customHeight="1" spans="1:4">
      <c r="A1030" s="233">
        <v>2150206</v>
      </c>
      <c r="B1030" s="233" t="s">
        <v>947</v>
      </c>
      <c r="C1030" s="234"/>
      <c r="D1030" s="235"/>
    </row>
    <row r="1031" s="224" customFormat="1" customHeight="1" spans="1:4">
      <c r="A1031" s="233">
        <v>2150207</v>
      </c>
      <c r="B1031" s="233" t="s">
        <v>948</v>
      </c>
      <c r="C1031" s="234"/>
      <c r="D1031" s="235"/>
    </row>
    <row r="1032" s="224" customFormat="1" customHeight="1" spans="1:4">
      <c r="A1032" s="233">
        <v>2150208</v>
      </c>
      <c r="B1032" s="233" t="s">
        <v>949</v>
      </c>
      <c r="C1032" s="234"/>
      <c r="D1032" s="235"/>
    </row>
    <row r="1033" s="224" customFormat="1" customHeight="1" spans="1:4">
      <c r="A1033" s="233">
        <v>2150209</v>
      </c>
      <c r="B1033" s="233" t="s">
        <v>950</v>
      </c>
      <c r="C1033" s="234"/>
      <c r="D1033" s="235"/>
    </row>
    <row r="1034" s="224" customFormat="1" customHeight="1" spans="1:4">
      <c r="A1034" s="233">
        <v>2150210</v>
      </c>
      <c r="B1034" s="233" t="s">
        <v>951</v>
      </c>
      <c r="C1034" s="234"/>
      <c r="D1034" s="235"/>
    </row>
    <row r="1035" s="224" customFormat="1" customHeight="1" spans="1:4">
      <c r="A1035" s="233">
        <v>2150212</v>
      </c>
      <c r="B1035" s="233" t="s">
        <v>952</v>
      </c>
      <c r="C1035" s="234"/>
      <c r="D1035" s="235"/>
    </row>
    <row r="1036" s="224" customFormat="1" customHeight="1" spans="1:4">
      <c r="A1036" s="233">
        <v>2150213</v>
      </c>
      <c r="B1036" s="233" t="s">
        <v>953</v>
      </c>
      <c r="C1036" s="234"/>
      <c r="D1036" s="235"/>
    </row>
    <row r="1037" s="224" customFormat="1" customHeight="1" spans="1:4">
      <c r="A1037" s="233">
        <v>2150214</v>
      </c>
      <c r="B1037" s="233" t="s">
        <v>954</v>
      </c>
      <c r="C1037" s="234"/>
      <c r="D1037" s="235"/>
    </row>
    <row r="1038" s="224" customFormat="1" customHeight="1" spans="1:4">
      <c r="A1038" s="233">
        <v>2150215</v>
      </c>
      <c r="B1038" s="233" t="s">
        <v>955</v>
      </c>
      <c r="C1038" s="234"/>
      <c r="D1038" s="235"/>
    </row>
    <row r="1039" s="224" customFormat="1" customHeight="1" spans="1:4">
      <c r="A1039" s="233">
        <v>2150299</v>
      </c>
      <c r="B1039" s="233" t="s">
        <v>956</v>
      </c>
      <c r="C1039" s="234"/>
      <c r="D1039" s="235"/>
    </row>
    <row r="1040" s="224" customFormat="1" customHeight="1" spans="1:4">
      <c r="A1040" s="233">
        <v>21503</v>
      </c>
      <c r="B1040" s="233" t="s">
        <v>957</v>
      </c>
      <c r="C1040" s="234">
        <f>SUM(C1041:C1044)</f>
        <v>0</v>
      </c>
      <c r="D1040" s="235"/>
    </row>
    <row r="1041" s="224" customFormat="1" customHeight="1" spans="1:4">
      <c r="A1041" s="233">
        <v>2150301</v>
      </c>
      <c r="B1041" s="233" t="s">
        <v>169</v>
      </c>
      <c r="C1041" s="234"/>
      <c r="D1041" s="235"/>
    </row>
    <row r="1042" s="224" customFormat="1" customHeight="1" spans="1:4">
      <c r="A1042" s="233">
        <v>2150302</v>
      </c>
      <c r="B1042" s="233" t="s">
        <v>170</v>
      </c>
      <c r="C1042" s="234"/>
      <c r="D1042" s="235"/>
    </row>
    <row r="1043" s="224" customFormat="1" customHeight="1" spans="1:4">
      <c r="A1043" s="233">
        <v>2150303</v>
      </c>
      <c r="B1043" s="233" t="s">
        <v>171</v>
      </c>
      <c r="C1043" s="234"/>
      <c r="D1043" s="235"/>
    </row>
    <row r="1044" s="224" customFormat="1" customHeight="1" spans="1:4">
      <c r="A1044" s="233">
        <v>2150399</v>
      </c>
      <c r="B1044" s="233" t="s">
        <v>958</v>
      </c>
      <c r="C1044" s="234"/>
      <c r="D1044" s="235"/>
    </row>
    <row r="1045" s="224" customFormat="1" customHeight="1" spans="1:4">
      <c r="A1045" s="233">
        <v>21505</v>
      </c>
      <c r="B1045" s="233" t="s">
        <v>959</v>
      </c>
      <c r="C1045" s="234">
        <f>SUM(C1046:C1055)</f>
        <v>0</v>
      </c>
      <c r="D1045" s="235"/>
    </row>
    <row r="1046" s="224" customFormat="1" customHeight="1" spans="1:4">
      <c r="A1046" s="233">
        <v>2150501</v>
      </c>
      <c r="B1046" s="233" t="s">
        <v>169</v>
      </c>
      <c r="C1046" s="234"/>
      <c r="D1046" s="235"/>
    </row>
    <row r="1047" s="224" customFormat="1" customHeight="1" spans="1:4">
      <c r="A1047" s="233">
        <v>2150502</v>
      </c>
      <c r="B1047" s="233" t="s">
        <v>170</v>
      </c>
      <c r="C1047" s="234"/>
      <c r="D1047" s="235"/>
    </row>
    <row r="1048" s="224" customFormat="1" customHeight="1" spans="1:4">
      <c r="A1048" s="233">
        <v>2150503</v>
      </c>
      <c r="B1048" s="233" t="s">
        <v>171</v>
      </c>
      <c r="C1048" s="234"/>
      <c r="D1048" s="235"/>
    </row>
    <row r="1049" s="224" customFormat="1" customHeight="1" spans="1:4">
      <c r="A1049" s="233">
        <v>2150505</v>
      </c>
      <c r="B1049" s="233" t="s">
        <v>960</v>
      </c>
      <c r="C1049" s="234"/>
      <c r="D1049" s="235"/>
    </row>
    <row r="1050" s="224" customFormat="1" customHeight="1" spans="1:4">
      <c r="A1050" s="233">
        <v>2150507</v>
      </c>
      <c r="B1050" s="233" t="s">
        <v>961</v>
      </c>
      <c r="C1050" s="234"/>
      <c r="D1050" s="235"/>
    </row>
    <row r="1051" s="224" customFormat="1" customHeight="1" spans="1:4">
      <c r="A1051" s="233">
        <v>2150508</v>
      </c>
      <c r="B1051" s="233" t="s">
        <v>962</v>
      </c>
      <c r="C1051" s="234"/>
      <c r="D1051" s="235"/>
    </row>
    <row r="1052" s="224" customFormat="1" customHeight="1" spans="1:4">
      <c r="A1052" s="233">
        <v>2150516</v>
      </c>
      <c r="B1052" s="233" t="s">
        <v>963</v>
      </c>
      <c r="C1052" s="234"/>
      <c r="D1052" s="235"/>
    </row>
    <row r="1053" s="224" customFormat="1" customHeight="1" spans="1:4">
      <c r="A1053" s="233">
        <v>2150517</v>
      </c>
      <c r="B1053" s="233" t="s">
        <v>964</v>
      </c>
      <c r="C1053" s="234"/>
      <c r="D1053" s="235"/>
    </row>
    <row r="1054" s="224" customFormat="1" customHeight="1" spans="1:4">
      <c r="A1054" s="233">
        <v>2150550</v>
      </c>
      <c r="B1054" s="233" t="s">
        <v>178</v>
      </c>
      <c r="C1054" s="234"/>
      <c r="D1054" s="235"/>
    </row>
    <row r="1055" s="224" customFormat="1" customHeight="1" spans="1:4">
      <c r="A1055" s="233">
        <v>2150599</v>
      </c>
      <c r="B1055" s="233" t="s">
        <v>965</v>
      </c>
      <c r="C1055" s="234"/>
      <c r="D1055" s="235"/>
    </row>
    <row r="1056" s="224" customFormat="1" customHeight="1" spans="1:4">
      <c r="A1056" s="233">
        <v>21507</v>
      </c>
      <c r="B1056" s="233" t="s">
        <v>966</v>
      </c>
      <c r="C1056" s="234">
        <f>SUM(C1057:C1062)</f>
        <v>0</v>
      </c>
      <c r="D1056" s="235"/>
    </row>
    <row r="1057" s="224" customFormat="1" customHeight="1" spans="1:4">
      <c r="A1057" s="233">
        <v>2150701</v>
      </c>
      <c r="B1057" s="233" t="s">
        <v>169</v>
      </c>
      <c r="C1057" s="234"/>
      <c r="D1057" s="235"/>
    </row>
    <row r="1058" s="224" customFormat="1" customHeight="1" spans="1:4">
      <c r="A1058" s="233">
        <v>2150702</v>
      </c>
      <c r="B1058" s="233" t="s">
        <v>170</v>
      </c>
      <c r="C1058" s="234"/>
      <c r="D1058" s="235"/>
    </row>
    <row r="1059" s="224" customFormat="1" customHeight="1" spans="1:4">
      <c r="A1059" s="233">
        <v>2150703</v>
      </c>
      <c r="B1059" s="233" t="s">
        <v>171</v>
      </c>
      <c r="C1059" s="234"/>
      <c r="D1059" s="235"/>
    </row>
    <row r="1060" s="224" customFormat="1" customHeight="1" spans="1:4">
      <c r="A1060" s="233">
        <v>2150704</v>
      </c>
      <c r="B1060" s="233" t="s">
        <v>967</v>
      </c>
      <c r="C1060" s="234"/>
      <c r="D1060" s="235"/>
    </row>
    <row r="1061" s="224" customFormat="1" customHeight="1" spans="1:4">
      <c r="A1061" s="233">
        <v>2150705</v>
      </c>
      <c r="B1061" s="233" t="s">
        <v>968</v>
      </c>
      <c r="C1061" s="234"/>
      <c r="D1061" s="235"/>
    </row>
    <row r="1062" s="224" customFormat="1" customHeight="1" spans="1:4">
      <c r="A1062" s="233">
        <v>2150799</v>
      </c>
      <c r="B1062" s="233" t="s">
        <v>969</v>
      </c>
      <c r="C1062" s="234"/>
      <c r="D1062" s="235"/>
    </row>
    <row r="1063" s="224" customFormat="1" customHeight="1" spans="1:4">
      <c r="A1063" s="233">
        <v>21508</v>
      </c>
      <c r="B1063" s="233" t="s">
        <v>970</v>
      </c>
      <c r="C1063" s="234">
        <f>SUM(C1064:C1070)</f>
        <v>0</v>
      </c>
      <c r="D1063" s="235"/>
    </row>
    <row r="1064" s="224" customFormat="1" customHeight="1" spans="1:4">
      <c r="A1064" s="233">
        <v>2150801</v>
      </c>
      <c r="B1064" s="233" t="s">
        <v>169</v>
      </c>
      <c r="C1064" s="234"/>
      <c r="D1064" s="235"/>
    </row>
    <row r="1065" s="224" customFormat="1" customHeight="1" spans="1:4">
      <c r="A1065" s="233">
        <v>2150802</v>
      </c>
      <c r="B1065" s="233" t="s">
        <v>170</v>
      </c>
      <c r="C1065" s="234"/>
      <c r="D1065" s="235"/>
    </row>
    <row r="1066" s="224" customFormat="1" customHeight="1" spans="1:4">
      <c r="A1066" s="233">
        <v>2150803</v>
      </c>
      <c r="B1066" s="233" t="s">
        <v>171</v>
      </c>
      <c r="C1066" s="234"/>
      <c r="D1066" s="235"/>
    </row>
    <row r="1067" s="224" customFormat="1" customHeight="1" spans="1:4">
      <c r="A1067" s="233">
        <v>2150804</v>
      </c>
      <c r="B1067" s="233" t="s">
        <v>971</v>
      </c>
      <c r="C1067" s="234"/>
      <c r="D1067" s="235"/>
    </row>
    <row r="1068" s="224" customFormat="1" customHeight="1" spans="1:4">
      <c r="A1068" s="233">
        <v>2150805</v>
      </c>
      <c r="B1068" s="233" t="s">
        <v>972</v>
      </c>
      <c r="C1068" s="234">
        <v>0</v>
      </c>
      <c r="D1068" s="235"/>
    </row>
    <row r="1069" s="224" customFormat="1" customHeight="1" spans="1:4">
      <c r="A1069" s="233">
        <v>2150806</v>
      </c>
      <c r="B1069" s="233" t="s">
        <v>973</v>
      </c>
      <c r="C1069" s="234"/>
      <c r="D1069" s="235"/>
    </row>
    <row r="1070" s="224" customFormat="1" customHeight="1" spans="1:4">
      <c r="A1070" s="233">
        <v>2150899</v>
      </c>
      <c r="B1070" s="233" t="s">
        <v>974</v>
      </c>
      <c r="C1070" s="234"/>
      <c r="D1070" s="235"/>
    </row>
    <row r="1071" s="224" customFormat="1" customHeight="1" spans="1:4">
      <c r="A1071" s="233">
        <v>21599</v>
      </c>
      <c r="B1071" s="233" t="s">
        <v>975</v>
      </c>
      <c r="C1071" s="234">
        <f>SUM(C1072:C1076)</f>
        <v>0</v>
      </c>
      <c r="D1071" s="235"/>
    </row>
    <row r="1072" s="224" customFormat="1" customHeight="1" spans="1:4">
      <c r="A1072" s="233">
        <v>2159901</v>
      </c>
      <c r="B1072" s="233" t="s">
        <v>976</v>
      </c>
      <c r="C1072" s="234"/>
      <c r="D1072" s="235"/>
    </row>
    <row r="1073" s="224" customFormat="1" customHeight="1" spans="1:4">
      <c r="A1073" s="233">
        <v>2159904</v>
      </c>
      <c r="B1073" s="233" t="s">
        <v>977</v>
      </c>
      <c r="C1073" s="234"/>
      <c r="D1073" s="235"/>
    </row>
    <row r="1074" s="224" customFormat="1" customHeight="1" spans="1:4">
      <c r="A1074" s="233">
        <v>2159905</v>
      </c>
      <c r="B1074" s="233" t="s">
        <v>978</v>
      </c>
      <c r="C1074" s="234"/>
      <c r="D1074" s="235"/>
    </row>
    <row r="1075" s="224" customFormat="1" customHeight="1" spans="1:4">
      <c r="A1075" s="233">
        <v>2159906</v>
      </c>
      <c r="B1075" s="233" t="s">
        <v>979</v>
      </c>
      <c r="C1075" s="234"/>
      <c r="D1075" s="235"/>
    </row>
    <row r="1076" s="224" customFormat="1" customHeight="1" spans="1:4">
      <c r="A1076" s="233">
        <v>2159999</v>
      </c>
      <c r="B1076" s="233" t="s">
        <v>980</v>
      </c>
      <c r="C1076" s="234"/>
      <c r="D1076" s="235"/>
    </row>
    <row r="1077" s="224" customFormat="1" customHeight="1" spans="1:4">
      <c r="A1077" s="233">
        <v>216</v>
      </c>
      <c r="B1077" s="233" t="s">
        <v>981</v>
      </c>
      <c r="C1077" s="234">
        <f>SUM(C1078,C1088,C1094)</f>
        <v>343</v>
      </c>
      <c r="D1077" s="235"/>
    </row>
    <row r="1078" s="224" customFormat="1" customHeight="1" spans="1:4">
      <c r="A1078" s="233">
        <v>21602</v>
      </c>
      <c r="B1078" s="233" t="s">
        <v>982</v>
      </c>
      <c r="C1078" s="234">
        <f>SUM(C1079:C1087)</f>
        <v>343</v>
      </c>
      <c r="D1078" s="235"/>
    </row>
    <row r="1079" s="224" customFormat="1" customHeight="1" spans="1:4">
      <c r="A1079" s="233">
        <v>2160201</v>
      </c>
      <c r="B1079" s="233" t="s">
        <v>169</v>
      </c>
      <c r="C1079" s="234"/>
      <c r="D1079" s="235"/>
    </row>
    <row r="1080" s="224" customFormat="1" customHeight="1" spans="1:4">
      <c r="A1080" s="233">
        <v>2160202</v>
      </c>
      <c r="B1080" s="233" t="s">
        <v>170</v>
      </c>
      <c r="C1080" s="234">
        <v>93</v>
      </c>
      <c r="D1080" s="235"/>
    </row>
    <row r="1081" s="224" customFormat="1" customHeight="1" spans="1:4">
      <c r="A1081" s="233">
        <v>2160203</v>
      </c>
      <c r="B1081" s="233" t="s">
        <v>171</v>
      </c>
      <c r="C1081" s="234"/>
      <c r="D1081" s="235"/>
    </row>
    <row r="1082" s="224" customFormat="1" customHeight="1" spans="1:4">
      <c r="A1082" s="233">
        <v>2160216</v>
      </c>
      <c r="B1082" s="233" t="s">
        <v>983</v>
      </c>
      <c r="C1082" s="234"/>
      <c r="D1082" s="235"/>
    </row>
    <row r="1083" s="224" customFormat="1" customHeight="1" spans="1:4">
      <c r="A1083" s="233">
        <v>2160217</v>
      </c>
      <c r="B1083" s="233" t="s">
        <v>984</v>
      </c>
      <c r="C1083" s="234"/>
      <c r="D1083" s="235"/>
    </row>
    <row r="1084" s="224" customFormat="1" customHeight="1" spans="1:4">
      <c r="A1084" s="233">
        <v>2160218</v>
      </c>
      <c r="B1084" s="233" t="s">
        <v>985</v>
      </c>
      <c r="C1084" s="234"/>
      <c r="D1084" s="235"/>
    </row>
    <row r="1085" s="224" customFormat="1" customHeight="1" spans="1:4">
      <c r="A1085" s="233">
        <v>2160219</v>
      </c>
      <c r="B1085" s="233" t="s">
        <v>986</v>
      </c>
      <c r="C1085" s="234"/>
      <c r="D1085" s="235"/>
    </row>
    <row r="1086" s="224" customFormat="1" customHeight="1" spans="1:4">
      <c r="A1086" s="233">
        <v>2160250</v>
      </c>
      <c r="B1086" s="233" t="s">
        <v>178</v>
      </c>
      <c r="C1086" s="234">
        <v>250</v>
      </c>
      <c r="D1086" s="235"/>
    </row>
    <row r="1087" s="224" customFormat="1" customHeight="1" spans="1:4">
      <c r="A1087" s="233">
        <v>2160299</v>
      </c>
      <c r="B1087" s="233" t="s">
        <v>987</v>
      </c>
      <c r="C1087" s="234"/>
      <c r="D1087" s="235"/>
    </row>
    <row r="1088" s="224" customFormat="1" customHeight="1" spans="1:4">
      <c r="A1088" s="233">
        <v>21606</v>
      </c>
      <c r="B1088" s="233" t="s">
        <v>988</v>
      </c>
      <c r="C1088" s="234">
        <f>SUM(C1089:C1093)</f>
        <v>0</v>
      </c>
      <c r="D1088" s="235"/>
    </row>
    <row r="1089" s="224" customFormat="1" customHeight="1" spans="1:4">
      <c r="A1089" s="233">
        <v>2160601</v>
      </c>
      <c r="B1089" s="233" t="s">
        <v>169</v>
      </c>
      <c r="C1089" s="234"/>
      <c r="D1089" s="235"/>
    </row>
    <row r="1090" s="224" customFormat="1" customHeight="1" spans="1:4">
      <c r="A1090" s="233">
        <v>2160602</v>
      </c>
      <c r="B1090" s="233" t="s">
        <v>170</v>
      </c>
      <c r="C1090" s="234"/>
      <c r="D1090" s="235"/>
    </row>
    <row r="1091" s="224" customFormat="1" customHeight="1" spans="1:4">
      <c r="A1091" s="233">
        <v>2160603</v>
      </c>
      <c r="B1091" s="233" t="s">
        <v>171</v>
      </c>
      <c r="C1091" s="234"/>
      <c r="D1091" s="235"/>
    </row>
    <row r="1092" s="224" customFormat="1" customHeight="1" spans="1:4">
      <c r="A1092" s="233">
        <v>2160607</v>
      </c>
      <c r="B1092" s="233" t="s">
        <v>989</v>
      </c>
      <c r="C1092" s="234"/>
      <c r="D1092" s="235"/>
    </row>
    <row r="1093" s="224" customFormat="1" customHeight="1" spans="1:4">
      <c r="A1093" s="233">
        <v>2160699</v>
      </c>
      <c r="B1093" s="233" t="s">
        <v>990</v>
      </c>
      <c r="C1093" s="234"/>
      <c r="D1093" s="235"/>
    </row>
    <row r="1094" s="224" customFormat="1" customHeight="1" spans="1:4">
      <c r="A1094" s="233">
        <v>21699</v>
      </c>
      <c r="B1094" s="233" t="s">
        <v>991</v>
      </c>
      <c r="C1094" s="234">
        <f>SUM(C1095:C1096)</f>
        <v>0</v>
      </c>
      <c r="D1094" s="235"/>
    </row>
    <row r="1095" s="224" customFormat="1" customHeight="1" spans="1:4">
      <c r="A1095" s="233">
        <v>2169901</v>
      </c>
      <c r="B1095" s="233" t="s">
        <v>992</v>
      </c>
      <c r="C1095" s="234"/>
      <c r="D1095" s="235"/>
    </row>
    <row r="1096" s="224" customFormat="1" customHeight="1" spans="1:4">
      <c r="A1096" s="233">
        <v>2169999</v>
      </c>
      <c r="B1096" s="233" t="s">
        <v>993</v>
      </c>
      <c r="C1096" s="234"/>
      <c r="D1096" s="235"/>
    </row>
    <row r="1097" s="224" customFormat="1" customHeight="1" spans="1:4">
      <c r="A1097" s="233">
        <v>217</v>
      </c>
      <c r="B1097" s="233" t="s">
        <v>994</v>
      </c>
      <c r="C1097" s="234">
        <f>SUM(C1098,C1105,C1115,C1121,C1124)</f>
        <v>0</v>
      </c>
      <c r="D1097" s="235"/>
    </row>
    <row r="1098" s="224" customFormat="1" customHeight="1" spans="1:4">
      <c r="A1098" s="233">
        <v>21701</v>
      </c>
      <c r="B1098" s="233" t="s">
        <v>995</v>
      </c>
      <c r="C1098" s="234">
        <f>SUM(C1099:C1104)</f>
        <v>0</v>
      </c>
      <c r="D1098" s="235"/>
    </row>
    <row r="1099" s="224" customFormat="1" customHeight="1" spans="1:4">
      <c r="A1099" s="233">
        <v>2170101</v>
      </c>
      <c r="B1099" s="233" t="s">
        <v>169</v>
      </c>
      <c r="C1099" s="234"/>
      <c r="D1099" s="235"/>
    </row>
    <row r="1100" s="224" customFormat="1" customHeight="1" spans="1:4">
      <c r="A1100" s="233">
        <v>2170102</v>
      </c>
      <c r="B1100" s="233" t="s">
        <v>170</v>
      </c>
      <c r="C1100" s="234"/>
      <c r="D1100" s="235"/>
    </row>
    <row r="1101" s="224" customFormat="1" customHeight="1" spans="1:4">
      <c r="A1101" s="233">
        <v>2170103</v>
      </c>
      <c r="B1101" s="233" t="s">
        <v>171</v>
      </c>
      <c r="C1101" s="234"/>
      <c r="D1101" s="235"/>
    </row>
    <row r="1102" s="224" customFormat="1" customHeight="1" spans="1:4">
      <c r="A1102" s="233">
        <v>2170104</v>
      </c>
      <c r="B1102" s="233" t="s">
        <v>996</v>
      </c>
      <c r="C1102" s="234"/>
      <c r="D1102" s="235"/>
    </row>
    <row r="1103" s="224" customFormat="1" customHeight="1" spans="1:4">
      <c r="A1103" s="233">
        <v>2170150</v>
      </c>
      <c r="B1103" s="233" t="s">
        <v>178</v>
      </c>
      <c r="C1103" s="234"/>
      <c r="D1103" s="235"/>
    </row>
    <row r="1104" s="224" customFormat="1" customHeight="1" spans="1:4">
      <c r="A1104" s="233">
        <v>2170199</v>
      </c>
      <c r="B1104" s="233" t="s">
        <v>997</v>
      </c>
      <c r="C1104" s="234"/>
      <c r="D1104" s="235"/>
    </row>
    <row r="1105" s="224" customFormat="1" customHeight="1" spans="1:4">
      <c r="A1105" s="233">
        <v>21702</v>
      </c>
      <c r="B1105" s="233" t="s">
        <v>998</v>
      </c>
      <c r="C1105" s="234">
        <f>SUM(C1106:C1114)</f>
        <v>0</v>
      </c>
      <c r="D1105" s="235"/>
    </row>
    <row r="1106" s="224" customFormat="1" customHeight="1" spans="1:4">
      <c r="A1106" s="233">
        <v>2170201</v>
      </c>
      <c r="B1106" s="233" t="s">
        <v>999</v>
      </c>
      <c r="C1106" s="234"/>
      <c r="D1106" s="235"/>
    </row>
    <row r="1107" s="224" customFormat="1" customHeight="1" spans="1:4">
      <c r="A1107" s="233">
        <v>2170202</v>
      </c>
      <c r="B1107" s="233" t="s">
        <v>1000</v>
      </c>
      <c r="C1107" s="234"/>
      <c r="D1107" s="235"/>
    </row>
    <row r="1108" s="224" customFormat="1" customHeight="1" spans="1:4">
      <c r="A1108" s="233">
        <v>2170203</v>
      </c>
      <c r="B1108" s="233" t="s">
        <v>1001</v>
      </c>
      <c r="C1108" s="234"/>
      <c r="D1108" s="235"/>
    </row>
    <row r="1109" s="224" customFormat="1" customHeight="1" spans="1:4">
      <c r="A1109" s="233">
        <v>2170204</v>
      </c>
      <c r="B1109" s="233" t="s">
        <v>1002</v>
      </c>
      <c r="C1109" s="234"/>
      <c r="D1109" s="235"/>
    </row>
    <row r="1110" s="224" customFormat="1" customHeight="1" spans="1:4">
      <c r="A1110" s="233">
        <v>2170205</v>
      </c>
      <c r="B1110" s="233" t="s">
        <v>1003</v>
      </c>
      <c r="C1110" s="234"/>
      <c r="D1110" s="235"/>
    </row>
    <row r="1111" s="224" customFormat="1" customHeight="1" spans="1:4">
      <c r="A1111" s="233">
        <v>2170206</v>
      </c>
      <c r="B1111" s="233" t="s">
        <v>1004</v>
      </c>
      <c r="C1111" s="234"/>
      <c r="D1111" s="235"/>
    </row>
    <row r="1112" s="224" customFormat="1" customHeight="1" spans="1:4">
      <c r="A1112" s="233">
        <v>2170207</v>
      </c>
      <c r="B1112" s="233" t="s">
        <v>1005</v>
      </c>
      <c r="C1112" s="234"/>
      <c r="D1112" s="235"/>
    </row>
    <row r="1113" s="224" customFormat="1" customHeight="1" spans="1:4">
      <c r="A1113" s="233">
        <v>2170208</v>
      </c>
      <c r="B1113" s="233" t="s">
        <v>1006</v>
      </c>
      <c r="C1113" s="234"/>
      <c r="D1113" s="235"/>
    </row>
    <row r="1114" s="224" customFormat="1" customHeight="1" spans="1:4">
      <c r="A1114" s="233">
        <v>2170299</v>
      </c>
      <c r="B1114" s="233" t="s">
        <v>1007</v>
      </c>
      <c r="C1114" s="234"/>
      <c r="D1114" s="235"/>
    </row>
    <row r="1115" s="224" customFormat="1" customHeight="1" spans="1:4">
      <c r="A1115" s="233">
        <v>21703</v>
      </c>
      <c r="B1115" s="233" t="s">
        <v>1008</v>
      </c>
      <c r="C1115" s="234">
        <f>SUM(C1116:C1120)</f>
        <v>0</v>
      </c>
      <c r="D1115" s="235"/>
    </row>
    <row r="1116" s="224" customFormat="1" customHeight="1" spans="1:4">
      <c r="A1116" s="233">
        <v>2170301</v>
      </c>
      <c r="B1116" s="233" t="s">
        <v>1009</v>
      </c>
      <c r="C1116" s="234"/>
      <c r="D1116" s="235"/>
    </row>
    <row r="1117" s="224" customFormat="1" customHeight="1" spans="1:4">
      <c r="A1117" s="233">
        <v>2170302</v>
      </c>
      <c r="B1117" s="233" t="s">
        <v>1010</v>
      </c>
      <c r="C1117" s="234"/>
      <c r="D1117" s="235"/>
    </row>
    <row r="1118" s="224" customFormat="1" customHeight="1" spans="1:4">
      <c r="A1118" s="233">
        <v>2170303</v>
      </c>
      <c r="B1118" s="233" t="s">
        <v>1011</v>
      </c>
      <c r="C1118" s="234"/>
      <c r="D1118" s="235"/>
    </row>
    <row r="1119" s="224" customFormat="1" customHeight="1" spans="1:4">
      <c r="A1119" s="233">
        <v>2170304</v>
      </c>
      <c r="B1119" s="233" t="s">
        <v>1012</v>
      </c>
      <c r="C1119" s="234"/>
      <c r="D1119" s="235"/>
    </row>
    <row r="1120" s="224" customFormat="1" customHeight="1" spans="1:4">
      <c r="A1120" s="233">
        <v>2170399</v>
      </c>
      <c r="B1120" s="233" t="s">
        <v>1013</v>
      </c>
      <c r="C1120" s="234"/>
      <c r="D1120" s="235"/>
    </row>
    <row r="1121" s="224" customFormat="1" customHeight="1" spans="1:4">
      <c r="A1121" s="233">
        <v>21704</v>
      </c>
      <c r="B1121" s="233" t="s">
        <v>1014</v>
      </c>
      <c r="C1121" s="234">
        <f>SUM(C1122:C1123)</f>
        <v>0</v>
      </c>
      <c r="D1121" s="235"/>
    </row>
    <row r="1122" s="224" customFormat="1" customHeight="1" spans="1:4">
      <c r="A1122" s="233">
        <v>2170401</v>
      </c>
      <c r="B1122" s="233" t="s">
        <v>1015</v>
      </c>
      <c r="C1122" s="234"/>
      <c r="D1122" s="235"/>
    </row>
    <row r="1123" s="224" customFormat="1" customHeight="1" spans="1:4">
      <c r="A1123" s="233">
        <v>2170499</v>
      </c>
      <c r="B1123" s="233" t="s">
        <v>1016</v>
      </c>
      <c r="C1123" s="234"/>
      <c r="D1123" s="235"/>
    </row>
    <row r="1124" s="224" customFormat="1" customHeight="1" spans="1:4">
      <c r="A1124" s="233">
        <v>21799</v>
      </c>
      <c r="B1124" s="233" t="s">
        <v>1017</v>
      </c>
      <c r="C1124" s="234">
        <f>SUM(C1125:C1126)</f>
        <v>0</v>
      </c>
      <c r="D1124" s="235"/>
    </row>
    <row r="1125" s="224" customFormat="1" customHeight="1" spans="1:4">
      <c r="A1125" s="233">
        <v>2179902</v>
      </c>
      <c r="B1125" s="233" t="s">
        <v>1018</v>
      </c>
      <c r="C1125" s="234"/>
      <c r="D1125" s="235"/>
    </row>
    <row r="1126" s="224" customFormat="1" customHeight="1" spans="1:4">
      <c r="A1126" s="233">
        <v>2179999</v>
      </c>
      <c r="B1126" s="233" t="s">
        <v>1019</v>
      </c>
      <c r="C1126" s="234"/>
      <c r="D1126" s="235"/>
    </row>
    <row r="1127" s="224" customFormat="1" customHeight="1" spans="1:4">
      <c r="A1127" s="233">
        <v>219</v>
      </c>
      <c r="B1127" s="233" t="s">
        <v>1020</v>
      </c>
      <c r="C1127" s="234">
        <f>SUM(C1128:C1136)</f>
        <v>0</v>
      </c>
      <c r="D1127" s="235"/>
    </row>
    <row r="1128" s="224" customFormat="1" customHeight="1" spans="1:4">
      <c r="A1128" s="233">
        <v>21901</v>
      </c>
      <c r="B1128" s="233" t="s">
        <v>1021</v>
      </c>
      <c r="C1128" s="234">
        <v>0</v>
      </c>
      <c r="D1128" s="235"/>
    </row>
    <row r="1129" s="224" customFormat="1" customHeight="1" spans="1:4">
      <c r="A1129" s="233">
        <v>21902</v>
      </c>
      <c r="B1129" s="233" t="s">
        <v>1022</v>
      </c>
      <c r="C1129" s="234">
        <v>0</v>
      </c>
      <c r="D1129" s="235"/>
    </row>
    <row r="1130" s="224" customFormat="1" customHeight="1" spans="1:4">
      <c r="A1130" s="233">
        <v>21903</v>
      </c>
      <c r="B1130" s="233" t="s">
        <v>1023</v>
      </c>
      <c r="C1130" s="234">
        <v>0</v>
      </c>
      <c r="D1130" s="235"/>
    </row>
    <row r="1131" s="224" customFormat="1" customHeight="1" spans="1:4">
      <c r="A1131" s="233">
        <v>21904</v>
      </c>
      <c r="B1131" s="233" t="s">
        <v>1024</v>
      </c>
      <c r="C1131" s="234">
        <v>0</v>
      </c>
      <c r="D1131" s="235"/>
    </row>
    <row r="1132" s="224" customFormat="1" customHeight="1" spans="1:4">
      <c r="A1132" s="233">
        <v>21905</v>
      </c>
      <c r="B1132" s="233" t="s">
        <v>1025</v>
      </c>
      <c r="C1132" s="234">
        <v>0</v>
      </c>
      <c r="D1132" s="235"/>
    </row>
    <row r="1133" s="224" customFormat="1" customHeight="1" spans="1:4">
      <c r="A1133" s="233">
        <v>21906</v>
      </c>
      <c r="B1133" s="233" t="s">
        <v>801</v>
      </c>
      <c r="C1133" s="234">
        <v>0</v>
      </c>
      <c r="D1133" s="235"/>
    </row>
    <row r="1134" s="224" customFormat="1" customHeight="1" spans="1:4">
      <c r="A1134" s="233">
        <v>21907</v>
      </c>
      <c r="B1134" s="233" t="s">
        <v>1026</v>
      </c>
      <c r="C1134" s="234">
        <v>0</v>
      </c>
      <c r="D1134" s="235"/>
    </row>
    <row r="1135" s="224" customFormat="1" customHeight="1" spans="1:4">
      <c r="A1135" s="233">
        <v>21908</v>
      </c>
      <c r="B1135" s="233" t="s">
        <v>1027</v>
      </c>
      <c r="C1135" s="234">
        <v>0</v>
      </c>
      <c r="D1135" s="235"/>
    </row>
    <row r="1136" s="224" customFormat="1" customHeight="1" spans="1:4">
      <c r="A1136" s="233">
        <v>21999</v>
      </c>
      <c r="B1136" s="233" t="s">
        <v>1028</v>
      </c>
      <c r="C1136" s="234">
        <v>0</v>
      </c>
      <c r="D1136" s="235"/>
    </row>
    <row r="1137" s="224" customFormat="1" customHeight="1" spans="1:4">
      <c r="A1137" s="233">
        <v>220</v>
      </c>
      <c r="B1137" s="233" t="s">
        <v>1029</v>
      </c>
      <c r="C1137" s="234">
        <f>SUM(C1138,C1165,C1180)</f>
        <v>1750</v>
      </c>
      <c r="D1137" s="235"/>
    </row>
    <row r="1138" s="224" customFormat="1" customHeight="1" spans="1:4">
      <c r="A1138" s="233">
        <v>22001</v>
      </c>
      <c r="B1138" s="233" t="s">
        <v>1030</v>
      </c>
      <c r="C1138" s="234">
        <f>SUM(C1139:C1164)</f>
        <v>1680</v>
      </c>
      <c r="D1138" s="235"/>
    </row>
    <row r="1139" s="224" customFormat="1" customHeight="1" spans="1:4">
      <c r="A1139" s="233">
        <v>2200101</v>
      </c>
      <c r="B1139" s="233" t="s">
        <v>169</v>
      </c>
      <c r="C1139" s="234">
        <f>1379-6</f>
        <v>1373</v>
      </c>
      <c r="D1139" s="235"/>
    </row>
    <row r="1140" s="224" customFormat="1" customHeight="1" spans="1:4">
      <c r="A1140" s="233">
        <v>2200102</v>
      </c>
      <c r="B1140" s="233" t="s">
        <v>170</v>
      </c>
      <c r="C1140" s="234">
        <v>307</v>
      </c>
      <c r="D1140" s="235"/>
    </row>
    <row r="1141" s="224" customFormat="1" customHeight="1" spans="1:4">
      <c r="A1141" s="233">
        <v>2200103</v>
      </c>
      <c r="B1141" s="233" t="s">
        <v>171</v>
      </c>
      <c r="C1141" s="234"/>
      <c r="D1141" s="235"/>
    </row>
    <row r="1142" s="224" customFormat="1" customHeight="1" spans="1:4">
      <c r="A1142" s="233">
        <v>2200104</v>
      </c>
      <c r="B1142" s="233" t="s">
        <v>1031</v>
      </c>
      <c r="C1142" s="234"/>
      <c r="D1142" s="235"/>
    </row>
    <row r="1143" s="224" customFormat="1" customHeight="1" spans="1:4">
      <c r="A1143" s="233">
        <v>2200106</v>
      </c>
      <c r="B1143" s="233" t="s">
        <v>1032</v>
      </c>
      <c r="C1143" s="234"/>
      <c r="D1143" s="235"/>
    </row>
    <row r="1144" s="224" customFormat="1" customHeight="1" spans="1:4">
      <c r="A1144" s="233">
        <v>2200107</v>
      </c>
      <c r="B1144" s="233" t="s">
        <v>1033</v>
      </c>
      <c r="C1144" s="234"/>
      <c r="D1144" s="235"/>
    </row>
    <row r="1145" s="224" customFormat="1" customHeight="1" spans="1:4">
      <c r="A1145" s="233">
        <v>2200108</v>
      </c>
      <c r="B1145" s="233" t="s">
        <v>1034</v>
      </c>
      <c r="C1145" s="234"/>
      <c r="D1145" s="235"/>
    </row>
    <row r="1146" s="224" customFormat="1" customHeight="1" spans="1:4">
      <c r="A1146" s="233">
        <v>2200109</v>
      </c>
      <c r="B1146" s="233" t="s">
        <v>1035</v>
      </c>
      <c r="C1146" s="234"/>
      <c r="D1146" s="235"/>
    </row>
    <row r="1147" s="224" customFormat="1" customHeight="1" spans="1:4">
      <c r="A1147" s="233">
        <v>2200112</v>
      </c>
      <c r="B1147" s="233" t="s">
        <v>1036</v>
      </c>
      <c r="C1147" s="234"/>
      <c r="D1147" s="235"/>
    </row>
    <row r="1148" s="224" customFormat="1" customHeight="1" spans="1:4">
      <c r="A1148" s="233">
        <v>2200113</v>
      </c>
      <c r="B1148" s="233" t="s">
        <v>1037</v>
      </c>
      <c r="C1148" s="234"/>
      <c r="D1148" s="235"/>
    </row>
    <row r="1149" s="224" customFormat="1" customHeight="1" spans="1:4">
      <c r="A1149" s="233">
        <v>2200114</v>
      </c>
      <c r="B1149" s="233" t="s">
        <v>1038</v>
      </c>
      <c r="C1149" s="234"/>
      <c r="D1149" s="235"/>
    </row>
    <row r="1150" s="224" customFormat="1" customHeight="1" spans="1:4">
      <c r="A1150" s="233">
        <v>2200115</v>
      </c>
      <c r="B1150" s="233" t="s">
        <v>1039</v>
      </c>
      <c r="C1150" s="234"/>
      <c r="D1150" s="235"/>
    </row>
    <row r="1151" s="224" customFormat="1" customHeight="1" spans="1:4">
      <c r="A1151" s="233">
        <v>2200116</v>
      </c>
      <c r="B1151" s="233" t="s">
        <v>1040</v>
      </c>
      <c r="C1151" s="234"/>
      <c r="D1151" s="235"/>
    </row>
    <row r="1152" s="224" customFormat="1" customHeight="1" spans="1:4">
      <c r="A1152" s="233">
        <v>2200119</v>
      </c>
      <c r="B1152" s="233" t="s">
        <v>1041</v>
      </c>
      <c r="C1152" s="234"/>
      <c r="D1152" s="235"/>
    </row>
    <row r="1153" s="224" customFormat="1" customHeight="1" spans="1:4">
      <c r="A1153" s="233">
        <v>2200120</v>
      </c>
      <c r="B1153" s="233" t="s">
        <v>1042</v>
      </c>
      <c r="C1153" s="234"/>
      <c r="D1153" s="235"/>
    </row>
    <row r="1154" s="224" customFormat="1" customHeight="1" spans="1:4">
      <c r="A1154" s="233">
        <v>2200121</v>
      </c>
      <c r="B1154" s="233" t="s">
        <v>1043</v>
      </c>
      <c r="C1154" s="234"/>
      <c r="D1154" s="235"/>
    </row>
    <row r="1155" s="224" customFormat="1" customHeight="1" spans="1:4">
      <c r="A1155" s="233">
        <v>2200122</v>
      </c>
      <c r="B1155" s="233" t="s">
        <v>1044</v>
      </c>
      <c r="C1155" s="234"/>
      <c r="D1155" s="235"/>
    </row>
    <row r="1156" s="224" customFormat="1" customHeight="1" spans="1:4">
      <c r="A1156" s="233">
        <v>2200123</v>
      </c>
      <c r="B1156" s="233" t="s">
        <v>1045</v>
      </c>
      <c r="C1156" s="234"/>
      <c r="D1156" s="235"/>
    </row>
    <row r="1157" s="224" customFormat="1" customHeight="1" spans="1:4">
      <c r="A1157" s="233">
        <v>2200124</v>
      </c>
      <c r="B1157" s="233" t="s">
        <v>1046</v>
      </c>
      <c r="C1157" s="234"/>
      <c r="D1157" s="235"/>
    </row>
    <row r="1158" s="224" customFormat="1" customHeight="1" spans="1:4">
      <c r="A1158" s="233">
        <v>2200125</v>
      </c>
      <c r="B1158" s="233" t="s">
        <v>1047</v>
      </c>
      <c r="C1158" s="234"/>
      <c r="D1158" s="235"/>
    </row>
    <row r="1159" s="224" customFormat="1" customHeight="1" spans="1:4">
      <c r="A1159" s="233">
        <v>2200126</v>
      </c>
      <c r="B1159" s="233" t="s">
        <v>1048</v>
      </c>
      <c r="C1159" s="234"/>
      <c r="D1159" s="235"/>
    </row>
    <row r="1160" s="224" customFormat="1" customHeight="1" spans="1:4">
      <c r="A1160" s="233">
        <v>2200127</v>
      </c>
      <c r="B1160" s="233" t="s">
        <v>1049</v>
      </c>
      <c r="C1160" s="234"/>
      <c r="D1160" s="235"/>
    </row>
    <row r="1161" s="224" customFormat="1" customHeight="1" spans="1:4">
      <c r="A1161" s="233">
        <v>2200128</v>
      </c>
      <c r="B1161" s="233" t="s">
        <v>1050</v>
      </c>
      <c r="C1161" s="234"/>
      <c r="D1161" s="235"/>
    </row>
    <row r="1162" s="224" customFormat="1" customHeight="1" spans="1:4">
      <c r="A1162" s="233">
        <v>2200129</v>
      </c>
      <c r="B1162" s="233" t="s">
        <v>1051</v>
      </c>
      <c r="C1162" s="234"/>
      <c r="D1162" s="235"/>
    </row>
    <row r="1163" s="224" customFormat="1" customHeight="1" spans="1:4">
      <c r="A1163" s="233">
        <v>2200150</v>
      </c>
      <c r="B1163" s="233" t="s">
        <v>178</v>
      </c>
      <c r="C1163" s="234"/>
      <c r="D1163" s="235"/>
    </row>
    <row r="1164" s="224" customFormat="1" customHeight="1" spans="1:4">
      <c r="A1164" s="233">
        <v>2200199</v>
      </c>
      <c r="B1164" s="233" t="s">
        <v>1052</v>
      </c>
      <c r="C1164" s="234"/>
      <c r="D1164" s="235"/>
    </row>
    <row r="1165" s="224" customFormat="1" customHeight="1" spans="1:4">
      <c r="A1165" s="233">
        <v>22005</v>
      </c>
      <c r="B1165" s="233" t="s">
        <v>1053</v>
      </c>
      <c r="C1165" s="234">
        <f>SUM(C1166:C1179)</f>
        <v>70</v>
      </c>
      <c r="D1165" s="235"/>
    </row>
    <row r="1166" s="224" customFormat="1" customHeight="1" spans="1:4">
      <c r="A1166" s="233">
        <v>2200501</v>
      </c>
      <c r="B1166" s="233" t="s">
        <v>169</v>
      </c>
      <c r="C1166" s="234"/>
      <c r="D1166" s="235"/>
    </row>
    <row r="1167" s="224" customFormat="1" customHeight="1" spans="1:4">
      <c r="A1167" s="233">
        <v>2200502</v>
      </c>
      <c r="B1167" s="233" t="s">
        <v>170</v>
      </c>
      <c r="C1167" s="234">
        <v>70</v>
      </c>
      <c r="D1167" s="235"/>
    </row>
    <row r="1168" s="224" customFormat="1" customHeight="1" spans="1:4">
      <c r="A1168" s="233">
        <v>2200503</v>
      </c>
      <c r="B1168" s="233" t="s">
        <v>171</v>
      </c>
      <c r="C1168" s="234"/>
      <c r="D1168" s="235"/>
    </row>
    <row r="1169" s="224" customFormat="1" customHeight="1" spans="1:4">
      <c r="A1169" s="233">
        <v>2200504</v>
      </c>
      <c r="B1169" s="233" t="s">
        <v>1054</v>
      </c>
      <c r="C1169" s="234"/>
      <c r="D1169" s="235"/>
    </row>
    <row r="1170" s="224" customFormat="1" customHeight="1" spans="1:4">
      <c r="A1170" s="233">
        <v>2200506</v>
      </c>
      <c r="B1170" s="233" t="s">
        <v>1055</v>
      </c>
      <c r="C1170" s="234"/>
      <c r="D1170" s="235"/>
    </row>
    <row r="1171" s="224" customFormat="1" customHeight="1" spans="1:4">
      <c r="A1171" s="233">
        <v>2200507</v>
      </c>
      <c r="B1171" s="233" t="s">
        <v>1056</v>
      </c>
      <c r="C1171" s="234"/>
      <c r="D1171" s="235"/>
    </row>
    <row r="1172" s="224" customFormat="1" customHeight="1" spans="1:4">
      <c r="A1172" s="233">
        <v>2200508</v>
      </c>
      <c r="B1172" s="233" t="s">
        <v>1057</v>
      </c>
      <c r="C1172" s="234"/>
      <c r="D1172" s="235"/>
    </row>
    <row r="1173" s="224" customFormat="1" customHeight="1" spans="1:4">
      <c r="A1173" s="233">
        <v>2200509</v>
      </c>
      <c r="B1173" s="233" t="s">
        <v>1058</v>
      </c>
      <c r="C1173" s="234"/>
      <c r="D1173" s="235"/>
    </row>
    <row r="1174" s="224" customFormat="1" customHeight="1" spans="1:4">
      <c r="A1174" s="233">
        <v>2200510</v>
      </c>
      <c r="B1174" s="233" t="s">
        <v>1059</v>
      </c>
      <c r="C1174" s="234"/>
      <c r="D1174" s="235"/>
    </row>
    <row r="1175" s="224" customFormat="1" customHeight="1" spans="1:4">
      <c r="A1175" s="233">
        <v>2200511</v>
      </c>
      <c r="B1175" s="233" t="s">
        <v>1060</v>
      </c>
      <c r="C1175" s="234"/>
      <c r="D1175" s="235"/>
    </row>
    <row r="1176" s="224" customFormat="1" customHeight="1" spans="1:4">
      <c r="A1176" s="233">
        <v>2200512</v>
      </c>
      <c r="B1176" s="233" t="s">
        <v>1061</v>
      </c>
      <c r="C1176" s="234"/>
      <c r="D1176" s="235"/>
    </row>
    <row r="1177" s="224" customFormat="1" customHeight="1" spans="1:4">
      <c r="A1177" s="233">
        <v>2200513</v>
      </c>
      <c r="B1177" s="233" t="s">
        <v>1062</v>
      </c>
      <c r="C1177" s="234"/>
      <c r="D1177" s="235"/>
    </row>
    <row r="1178" s="224" customFormat="1" customHeight="1" spans="1:4">
      <c r="A1178" s="233">
        <v>2200514</v>
      </c>
      <c r="B1178" s="233" t="s">
        <v>1063</v>
      </c>
      <c r="C1178" s="234"/>
      <c r="D1178" s="235"/>
    </row>
    <row r="1179" s="224" customFormat="1" customHeight="1" spans="1:4">
      <c r="A1179" s="233">
        <v>2200599</v>
      </c>
      <c r="B1179" s="233" t="s">
        <v>1064</v>
      </c>
      <c r="C1179" s="234"/>
      <c r="D1179" s="235"/>
    </row>
    <row r="1180" s="224" customFormat="1" customHeight="1" spans="1:4">
      <c r="A1180" s="233">
        <v>22099</v>
      </c>
      <c r="B1180" s="233" t="s">
        <v>1065</v>
      </c>
      <c r="C1180" s="234">
        <f>C1181</f>
        <v>0</v>
      </c>
      <c r="D1180" s="235"/>
    </row>
    <row r="1181" s="224" customFormat="1" customHeight="1" spans="1:4">
      <c r="A1181" s="233">
        <v>2209999</v>
      </c>
      <c r="B1181" s="233" t="s">
        <v>1066</v>
      </c>
      <c r="C1181" s="234"/>
      <c r="D1181" s="235"/>
    </row>
    <row r="1182" s="224" customFormat="1" customHeight="1" spans="1:4">
      <c r="A1182" s="233">
        <v>221</v>
      </c>
      <c r="B1182" s="233" t="s">
        <v>1067</v>
      </c>
      <c r="C1182" s="234">
        <f>SUM(C1183,C1195,C1199)</f>
        <v>7526</v>
      </c>
      <c r="D1182" s="235"/>
    </row>
    <row r="1183" s="224" customFormat="1" customHeight="1" spans="1:4">
      <c r="A1183" s="233">
        <v>22101</v>
      </c>
      <c r="B1183" s="233" t="s">
        <v>1068</v>
      </c>
      <c r="C1183" s="234">
        <f>SUM(C1184:C1194)</f>
        <v>1056</v>
      </c>
      <c r="D1183" s="235"/>
    </row>
    <row r="1184" s="224" customFormat="1" customHeight="1" spans="1:4">
      <c r="A1184" s="233">
        <v>2210101</v>
      </c>
      <c r="B1184" s="233" t="s">
        <v>1069</v>
      </c>
      <c r="C1184" s="234"/>
      <c r="D1184" s="235"/>
    </row>
    <row r="1185" s="224" customFormat="1" customHeight="1" spans="1:4">
      <c r="A1185" s="233">
        <v>2210102</v>
      </c>
      <c r="B1185" s="233" t="s">
        <v>1070</v>
      </c>
      <c r="C1185" s="234"/>
      <c r="D1185" s="235"/>
    </row>
    <row r="1186" s="224" customFormat="1" customHeight="1" spans="1:4">
      <c r="A1186" s="233">
        <v>2210103</v>
      </c>
      <c r="B1186" s="233" t="s">
        <v>1071</v>
      </c>
      <c r="C1186" s="234"/>
      <c r="D1186" s="235"/>
    </row>
    <row r="1187" s="224" customFormat="1" customHeight="1" spans="1:4">
      <c r="A1187" s="233">
        <v>2210104</v>
      </c>
      <c r="B1187" s="233" t="s">
        <v>1072</v>
      </c>
      <c r="C1187" s="234"/>
      <c r="D1187" s="235"/>
    </row>
    <row r="1188" s="224" customFormat="1" customHeight="1" spans="1:4">
      <c r="A1188" s="233">
        <v>2210105</v>
      </c>
      <c r="B1188" s="233" t="s">
        <v>1073</v>
      </c>
      <c r="C1188" s="234">
        <v>1056</v>
      </c>
      <c r="D1188" s="235"/>
    </row>
    <row r="1189" s="224" customFormat="1" customHeight="1" spans="1:4">
      <c r="A1189" s="233">
        <v>2210106</v>
      </c>
      <c r="B1189" s="233" t="s">
        <v>1074</v>
      </c>
      <c r="C1189" s="234"/>
      <c r="D1189" s="235"/>
    </row>
    <row r="1190" s="224" customFormat="1" customHeight="1" spans="1:4">
      <c r="A1190" s="233">
        <v>2210107</v>
      </c>
      <c r="B1190" s="233" t="s">
        <v>1075</v>
      </c>
      <c r="C1190" s="234"/>
      <c r="D1190" s="235"/>
    </row>
    <row r="1191" s="224" customFormat="1" customHeight="1" spans="1:4">
      <c r="A1191" s="233">
        <v>2210108</v>
      </c>
      <c r="B1191" s="233" t="s">
        <v>1076</v>
      </c>
      <c r="C1191" s="234"/>
      <c r="D1191" s="235"/>
    </row>
    <row r="1192" s="224" customFormat="1" customHeight="1" spans="1:4">
      <c r="A1192" s="233">
        <v>2210109</v>
      </c>
      <c r="B1192" s="233" t="s">
        <v>1077</v>
      </c>
      <c r="C1192" s="234"/>
      <c r="D1192" s="235"/>
    </row>
    <row r="1193" s="224" customFormat="1" customHeight="1" spans="1:4">
      <c r="A1193" s="233">
        <v>2210110</v>
      </c>
      <c r="B1193" s="233" t="s">
        <v>1078</v>
      </c>
      <c r="C1193" s="234"/>
      <c r="D1193" s="235"/>
    </row>
    <row r="1194" s="224" customFormat="1" customHeight="1" spans="1:4">
      <c r="A1194" s="233">
        <v>2210199</v>
      </c>
      <c r="B1194" s="233" t="s">
        <v>1079</v>
      </c>
      <c r="C1194" s="234"/>
      <c r="D1194" s="235"/>
    </row>
    <row r="1195" s="224" customFormat="1" customHeight="1" spans="1:4">
      <c r="A1195" s="233">
        <v>22102</v>
      </c>
      <c r="B1195" s="233" t="s">
        <v>1080</v>
      </c>
      <c r="C1195" s="234">
        <f>SUM(C1196:C1198)</f>
        <v>6470</v>
      </c>
      <c r="D1195" s="235"/>
    </row>
    <row r="1196" s="224" customFormat="1" customHeight="1" spans="1:4">
      <c r="A1196" s="233">
        <v>2210201</v>
      </c>
      <c r="B1196" s="233" t="s">
        <v>1081</v>
      </c>
      <c r="C1196" s="234">
        <v>6470</v>
      </c>
      <c r="D1196" s="235"/>
    </row>
    <row r="1197" s="224" customFormat="1" customHeight="1" spans="1:4">
      <c r="A1197" s="233">
        <v>2210202</v>
      </c>
      <c r="B1197" s="233" t="s">
        <v>1082</v>
      </c>
      <c r="C1197" s="234"/>
      <c r="D1197" s="235"/>
    </row>
    <row r="1198" s="224" customFormat="1" customHeight="1" spans="1:4">
      <c r="A1198" s="233">
        <v>2210203</v>
      </c>
      <c r="B1198" s="233" t="s">
        <v>1083</v>
      </c>
      <c r="C1198" s="234"/>
      <c r="D1198" s="235"/>
    </row>
    <row r="1199" s="224" customFormat="1" customHeight="1" spans="1:4">
      <c r="A1199" s="233">
        <v>22103</v>
      </c>
      <c r="B1199" s="233" t="s">
        <v>1084</v>
      </c>
      <c r="C1199" s="234">
        <f>SUM(C1200:C1202)</f>
        <v>0</v>
      </c>
      <c r="D1199" s="235"/>
    </row>
    <row r="1200" s="224" customFormat="1" customHeight="1" spans="1:4">
      <c r="A1200" s="233">
        <v>2210301</v>
      </c>
      <c r="B1200" s="233" t="s">
        <v>1085</v>
      </c>
      <c r="C1200" s="234"/>
      <c r="D1200" s="235"/>
    </row>
    <row r="1201" s="224" customFormat="1" customHeight="1" spans="1:4">
      <c r="A1201" s="233">
        <v>2210302</v>
      </c>
      <c r="B1201" s="233" t="s">
        <v>1086</v>
      </c>
      <c r="C1201" s="234"/>
      <c r="D1201" s="235"/>
    </row>
    <row r="1202" s="224" customFormat="1" customHeight="1" spans="1:4">
      <c r="A1202" s="233">
        <v>2210399</v>
      </c>
      <c r="B1202" s="233" t="s">
        <v>1087</v>
      </c>
      <c r="C1202" s="234"/>
      <c r="D1202" s="235"/>
    </row>
    <row r="1203" s="224" customFormat="1" customHeight="1" spans="1:4">
      <c r="A1203" s="233">
        <v>222</v>
      </c>
      <c r="B1203" s="233" t="s">
        <v>1088</v>
      </c>
      <c r="C1203" s="234">
        <f>SUM(C1204,C1222,C1228,C1234)</f>
        <v>484</v>
      </c>
      <c r="D1203" s="235"/>
    </row>
    <row r="1204" s="224" customFormat="1" customHeight="1" spans="1:4">
      <c r="A1204" s="233">
        <v>22201</v>
      </c>
      <c r="B1204" s="233" t="s">
        <v>1089</v>
      </c>
      <c r="C1204" s="234">
        <f>SUM(C1205:C1221)</f>
        <v>349</v>
      </c>
      <c r="D1204" s="235"/>
    </row>
    <row r="1205" s="224" customFormat="1" customHeight="1" spans="1:4">
      <c r="A1205" s="233">
        <v>2220101</v>
      </c>
      <c r="B1205" s="233" t="s">
        <v>169</v>
      </c>
      <c r="C1205" s="234"/>
      <c r="D1205" s="235"/>
    </row>
    <row r="1206" s="224" customFormat="1" customHeight="1" spans="1:4">
      <c r="A1206" s="233">
        <v>2220102</v>
      </c>
      <c r="B1206" s="233" t="s">
        <v>170</v>
      </c>
      <c r="C1206" s="234"/>
      <c r="D1206" s="235"/>
    </row>
    <row r="1207" s="224" customFormat="1" customHeight="1" spans="1:4">
      <c r="A1207" s="233">
        <v>2220103</v>
      </c>
      <c r="B1207" s="233" t="s">
        <v>171</v>
      </c>
      <c r="C1207" s="234"/>
      <c r="D1207" s="235"/>
    </row>
    <row r="1208" s="224" customFormat="1" customHeight="1" spans="1:4">
      <c r="A1208" s="233">
        <v>2220104</v>
      </c>
      <c r="B1208" s="233" t="s">
        <v>1090</v>
      </c>
      <c r="C1208" s="234"/>
      <c r="D1208" s="235"/>
    </row>
    <row r="1209" s="224" customFormat="1" customHeight="1" spans="1:4">
      <c r="A1209" s="233">
        <v>2220105</v>
      </c>
      <c r="B1209" s="233" t="s">
        <v>1091</v>
      </c>
      <c r="C1209" s="234"/>
      <c r="D1209" s="235"/>
    </row>
    <row r="1210" s="224" customFormat="1" customHeight="1" spans="1:4">
      <c r="A1210" s="233">
        <v>2220106</v>
      </c>
      <c r="B1210" s="233" t="s">
        <v>1092</v>
      </c>
      <c r="C1210" s="234"/>
      <c r="D1210" s="235"/>
    </row>
    <row r="1211" s="224" customFormat="1" customHeight="1" spans="1:4">
      <c r="A1211" s="233">
        <v>2220107</v>
      </c>
      <c r="B1211" s="233" t="s">
        <v>1093</v>
      </c>
      <c r="C1211" s="234"/>
      <c r="D1211" s="235"/>
    </row>
    <row r="1212" s="224" customFormat="1" customHeight="1" spans="1:4">
      <c r="A1212" s="233">
        <v>2220112</v>
      </c>
      <c r="B1212" s="233" t="s">
        <v>1094</v>
      </c>
      <c r="C1212" s="234"/>
      <c r="D1212" s="235"/>
    </row>
    <row r="1213" s="224" customFormat="1" customHeight="1" spans="1:4">
      <c r="A1213" s="233">
        <v>2220113</v>
      </c>
      <c r="B1213" s="233" t="s">
        <v>1095</v>
      </c>
      <c r="C1213" s="234"/>
      <c r="D1213" s="235"/>
    </row>
    <row r="1214" s="224" customFormat="1" customHeight="1" spans="1:4">
      <c r="A1214" s="233">
        <v>2220114</v>
      </c>
      <c r="B1214" s="233" t="s">
        <v>1096</v>
      </c>
      <c r="C1214" s="234"/>
      <c r="D1214" s="235"/>
    </row>
    <row r="1215" s="224" customFormat="1" customHeight="1" spans="1:4">
      <c r="A1215" s="233">
        <v>2220115</v>
      </c>
      <c r="B1215" s="233" t="s">
        <v>1097</v>
      </c>
      <c r="C1215" s="234">
        <v>349</v>
      </c>
      <c r="D1215" s="235"/>
    </row>
    <row r="1216" s="224" customFormat="1" customHeight="1" spans="1:4">
      <c r="A1216" s="233">
        <v>2220118</v>
      </c>
      <c r="B1216" s="233" t="s">
        <v>1098</v>
      </c>
      <c r="C1216" s="234"/>
      <c r="D1216" s="235"/>
    </row>
    <row r="1217" s="224" customFormat="1" customHeight="1" spans="1:4">
      <c r="A1217" s="233">
        <v>2220119</v>
      </c>
      <c r="B1217" s="233" t="s">
        <v>1099</v>
      </c>
      <c r="C1217" s="234"/>
      <c r="D1217" s="235"/>
    </row>
    <row r="1218" s="224" customFormat="1" customHeight="1" spans="1:4">
      <c r="A1218" s="233">
        <v>2220120</v>
      </c>
      <c r="B1218" s="233" t="s">
        <v>1100</v>
      </c>
      <c r="C1218" s="234"/>
      <c r="D1218" s="235"/>
    </row>
    <row r="1219" s="224" customFormat="1" customHeight="1" spans="1:4">
      <c r="A1219" s="233">
        <v>2220121</v>
      </c>
      <c r="B1219" s="233" t="s">
        <v>1101</v>
      </c>
      <c r="C1219" s="234"/>
      <c r="D1219" s="235"/>
    </row>
    <row r="1220" s="224" customFormat="1" customHeight="1" spans="1:4">
      <c r="A1220" s="233">
        <v>2220150</v>
      </c>
      <c r="B1220" s="233" t="s">
        <v>178</v>
      </c>
      <c r="C1220" s="234"/>
      <c r="D1220" s="235"/>
    </row>
    <row r="1221" s="224" customFormat="1" customHeight="1" spans="1:4">
      <c r="A1221" s="233">
        <v>2220199</v>
      </c>
      <c r="B1221" s="233" t="s">
        <v>1102</v>
      </c>
      <c r="C1221" s="234"/>
      <c r="D1221" s="235"/>
    </row>
    <row r="1222" s="224" customFormat="1" customHeight="1" spans="1:4">
      <c r="A1222" s="233">
        <v>22203</v>
      </c>
      <c r="B1222" s="233" t="s">
        <v>1103</v>
      </c>
      <c r="C1222" s="234">
        <f>SUM(C1223:C1227)</f>
        <v>0</v>
      </c>
      <c r="D1222" s="235"/>
    </row>
    <row r="1223" s="224" customFormat="1" customHeight="1" spans="1:4">
      <c r="A1223" s="233">
        <v>2220301</v>
      </c>
      <c r="B1223" s="233" t="s">
        <v>1104</v>
      </c>
      <c r="C1223" s="234"/>
      <c r="D1223" s="235"/>
    </row>
    <row r="1224" s="224" customFormat="1" customHeight="1" spans="1:4">
      <c r="A1224" s="233">
        <v>2220303</v>
      </c>
      <c r="B1224" s="233" t="s">
        <v>1105</v>
      </c>
      <c r="C1224" s="234"/>
      <c r="D1224" s="235"/>
    </row>
    <row r="1225" s="224" customFormat="1" customHeight="1" spans="1:4">
      <c r="A1225" s="233">
        <v>2220304</v>
      </c>
      <c r="B1225" s="233" t="s">
        <v>1106</v>
      </c>
      <c r="C1225" s="234"/>
      <c r="D1225" s="235"/>
    </row>
    <row r="1226" s="224" customFormat="1" customHeight="1" spans="1:4">
      <c r="A1226" s="233">
        <v>2220305</v>
      </c>
      <c r="B1226" s="233" t="s">
        <v>1107</v>
      </c>
      <c r="C1226" s="234"/>
      <c r="D1226" s="235"/>
    </row>
    <row r="1227" s="224" customFormat="1" customHeight="1" spans="1:4">
      <c r="A1227" s="233">
        <v>2220399</v>
      </c>
      <c r="B1227" s="233" t="s">
        <v>1108</v>
      </c>
      <c r="C1227" s="234"/>
      <c r="D1227" s="235"/>
    </row>
    <row r="1228" s="224" customFormat="1" customHeight="1" spans="1:4">
      <c r="A1228" s="233">
        <v>22204</v>
      </c>
      <c r="B1228" s="233" t="s">
        <v>1109</v>
      </c>
      <c r="C1228" s="234">
        <f>SUM(C1229:C1233)</f>
        <v>0</v>
      </c>
      <c r="D1228" s="235"/>
    </row>
    <row r="1229" s="224" customFormat="1" customHeight="1" spans="1:4">
      <c r="A1229" s="233">
        <v>2220401</v>
      </c>
      <c r="B1229" s="233" t="s">
        <v>1110</v>
      </c>
      <c r="C1229" s="234"/>
      <c r="D1229" s="235"/>
    </row>
    <row r="1230" s="224" customFormat="1" customHeight="1" spans="1:4">
      <c r="A1230" s="233">
        <v>2220402</v>
      </c>
      <c r="B1230" s="233" t="s">
        <v>1111</v>
      </c>
      <c r="C1230" s="234"/>
      <c r="D1230" s="235"/>
    </row>
    <row r="1231" s="224" customFormat="1" customHeight="1" spans="1:4">
      <c r="A1231" s="233">
        <v>2220403</v>
      </c>
      <c r="B1231" s="233" t="s">
        <v>1112</v>
      </c>
      <c r="C1231" s="234"/>
      <c r="D1231" s="235"/>
    </row>
    <row r="1232" s="224" customFormat="1" customHeight="1" spans="1:4">
      <c r="A1232" s="233">
        <v>2220404</v>
      </c>
      <c r="B1232" s="233" t="s">
        <v>1113</v>
      </c>
      <c r="C1232" s="234"/>
      <c r="D1232" s="235"/>
    </row>
    <row r="1233" s="224" customFormat="1" customHeight="1" spans="1:4">
      <c r="A1233" s="233">
        <v>2220499</v>
      </c>
      <c r="B1233" s="233" t="s">
        <v>1114</v>
      </c>
      <c r="C1233" s="234"/>
      <c r="D1233" s="235"/>
    </row>
    <row r="1234" s="224" customFormat="1" customHeight="1" spans="1:4">
      <c r="A1234" s="233">
        <v>22205</v>
      </c>
      <c r="B1234" s="233" t="s">
        <v>1115</v>
      </c>
      <c r="C1234" s="234">
        <f>SUM(C1235:C1246)</f>
        <v>135</v>
      </c>
      <c r="D1234" s="235"/>
    </row>
    <row r="1235" s="224" customFormat="1" customHeight="1" spans="1:4">
      <c r="A1235" s="233">
        <v>2220501</v>
      </c>
      <c r="B1235" s="233" t="s">
        <v>1116</v>
      </c>
      <c r="C1235" s="234"/>
      <c r="D1235" s="235"/>
    </row>
    <row r="1236" s="224" customFormat="1" customHeight="1" spans="1:4">
      <c r="A1236" s="233">
        <v>2220502</v>
      </c>
      <c r="B1236" s="233" t="s">
        <v>1117</v>
      </c>
      <c r="C1236" s="234"/>
      <c r="D1236" s="235"/>
    </row>
    <row r="1237" s="224" customFormat="1" customHeight="1" spans="1:4">
      <c r="A1237" s="233">
        <v>2220503</v>
      </c>
      <c r="B1237" s="233" t="s">
        <v>1118</v>
      </c>
      <c r="C1237" s="234">
        <v>135</v>
      </c>
      <c r="D1237" s="235"/>
    </row>
    <row r="1238" s="224" customFormat="1" customHeight="1" spans="1:4">
      <c r="A1238" s="233">
        <v>2220504</v>
      </c>
      <c r="B1238" s="233" t="s">
        <v>1119</v>
      </c>
      <c r="C1238" s="234"/>
      <c r="D1238" s="235"/>
    </row>
    <row r="1239" s="224" customFormat="1" customHeight="1" spans="1:4">
      <c r="A1239" s="233">
        <v>2220505</v>
      </c>
      <c r="B1239" s="233" t="s">
        <v>1120</v>
      </c>
      <c r="C1239" s="234"/>
      <c r="D1239" s="235"/>
    </row>
    <row r="1240" s="224" customFormat="1" customHeight="1" spans="1:4">
      <c r="A1240" s="233">
        <v>2220506</v>
      </c>
      <c r="B1240" s="233" t="s">
        <v>1121</v>
      </c>
      <c r="C1240" s="234"/>
      <c r="D1240" s="235"/>
    </row>
    <row r="1241" s="224" customFormat="1" customHeight="1" spans="1:4">
      <c r="A1241" s="233">
        <v>2220507</v>
      </c>
      <c r="B1241" s="233" t="s">
        <v>1122</v>
      </c>
      <c r="C1241" s="234"/>
      <c r="D1241" s="235"/>
    </row>
    <row r="1242" s="224" customFormat="1" customHeight="1" spans="1:4">
      <c r="A1242" s="233">
        <v>2220508</v>
      </c>
      <c r="B1242" s="233" t="s">
        <v>1123</v>
      </c>
      <c r="C1242" s="234"/>
      <c r="D1242" s="235"/>
    </row>
    <row r="1243" s="224" customFormat="1" customHeight="1" spans="1:4">
      <c r="A1243" s="233">
        <v>2220509</v>
      </c>
      <c r="B1243" s="233" t="s">
        <v>1124</v>
      </c>
      <c r="C1243" s="234"/>
      <c r="D1243" s="235"/>
    </row>
    <row r="1244" s="224" customFormat="1" customHeight="1" spans="1:4">
      <c r="A1244" s="233">
        <v>2220510</v>
      </c>
      <c r="B1244" s="233" t="s">
        <v>1125</v>
      </c>
      <c r="C1244" s="234"/>
      <c r="D1244" s="235"/>
    </row>
    <row r="1245" s="224" customFormat="1" customHeight="1" spans="1:4">
      <c r="A1245" s="233">
        <v>2220511</v>
      </c>
      <c r="B1245" s="233" t="s">
        <v>1126</v>
      </c>
      <c r="C1245" s="234"/>
      <c r="D1245" s="235"/>
    </row>
    <row r="1246" s="224" customFormat="1" customHeight="1" spans="1:4">
      <c r="A1246" s="233">
        <v>2220599</v>
      </c>
      <c r="B1246" s="233" t="s">
        <v>1127</v>
      </c>
      <c r="C1246" s="234"/>
      <c r="D1246" s="235"/>
    </row>
    <row r="1247" s="224" customFormat="1" customHeight="1" spans="1:4">
      <c r="A1247" s="233">
        <v>224</v>
      </c>
      <c r="B1247" s="233" t="s">
        <v>1128</v>
      </c>
      <c r="C1247" s="234">
        <f>SUM(C1248,C1259,C1266,C1274,C1287,C1291,C1295)</f>
        <v>875</v>
      </c>
      <c r="D1247" s="235"/>
    </row>
    <row r="1248" s="224" customFormat="1" customHeight="1" spans="1:4">
      <c r="A1248" s="233">
        <v>22401</v>
      </c>
      <c r="B1248" s="233" t="s">
        <v>1129</v>
      </c>
      <c r="C1248" s="234">
        <f>SUM(C1249:C1258)</f>
        <v>444</v>
      </c>
      <c r="D1248" s="235"/>
    </row>
    <row r="1249" s="224" customFormat="1" customHeight="1" spans="1:4">
      <c r="A1249" s="233">
        <v>2240101</v>
      </c>
      <c r="B1249" s="233" t="s">
        <v>169</v>
      </c>
      <c r="C1249" s="234">
        <v>325</v>
      </c>
      <c r="D1249" s="235"/>
    </row>
    <row r="1250" s="224" customFormat="1" customHeight="1" spans="1:4">
      <c r="A1250" s="233">
        <v>2240102</v>
      </c>
      <c r="B1250" s="233" t="s">
        <v>170</v>
      </c>
      <c r="C1250" s="234">
        <v>72</v>
      </c>
      <c r="D1250" s="235"/>
    </row>
    <row r="1251" s="224" customFormat="1" customHeight="1" spans="1:4">
      <c r="A1251" s="233">
        <v>2240103</v>
      </c>
      <c r="B1251" s="233" t="s">
        <v>171</v>
      </c>
      <c r="C1251" s="234"/>
      <c r="D1251" s="235"/>
    </row>
    <row r="1252" s="224" customFormat="1" customHeight="1" spans="1:4">
      <c r="A1252" s="233">
        <v>2240104</v>
      </c>
      <c r="B1252" s="233" t="s">
        <v>1130</v>
      </c>
      <c r="C1252" s="234"/>
      <c r="D1252" s="235"/>
    </row>
    <row r="1253" s="224" customFormat="1" customHeight="1" spans="1:4">
      <c r="A1253" s="233">
        <v>2240105</v>
      </c>
      <c r="B1253" s="233" t="s">
        <v>1131</v>
      </c>
      <c r="C1253" s="234"/>
      <c r="D1253" s="235"/>
    </row>
    <row r="1254" s="224" customFormat="1" customHeight="1" spans="1:4">
      <c r="A1254" s="233">
        <v>2240106</v>
      </c>
      <c r="B1254" s="233" t="s">
        <v>1132</v>
      </c>
      <c r="C1254" s="234">
        <v>31</v>
      </c>
      <c r="D1254" s="235"/>
    </row>
    <row r="1255" s="224" customFormat="1" customHeight="1" spans="1:4">
      <c r="A1255" s="233">
        <v>2240108</v>
      </c>
      <c r="B1255" s="233" t="s">
        <v>1133</v>
      </c>
      <c r="C1255" s="234"/>
      <c r="D1255" s="237"/>
    </row>
    <row r="1256" s="224" customFormat="1" customHeight="1" spans="1:4">
      <c r="A1256" s="233">
        <v>2240109</v>
      </c>
      <c r="B1256" s="233" t="s">
        <v>1134</v>
      </c>
      <c r="C1256" s="234">
        <v>16</v>
      </c>
      <c r="D1256" s="237"/>
    </row>
    <row r="1257" s="224" customFormat="1" customHeight="1" spans="1:4">
      <c r="A1257" s="233">
        <v>2240150</v>
      </c>
      <c r="B1257" s="233" t="s">
        <v>178</v>
      </c>
      <c r="C1257" s="234"/>
      <c r="D1257" s="237"/>
    </row>
    <row r="1258" s="224" customFormat="1" customHeight="1" spans="1:4">
      <c r="A1258" s="233">
        <v>2240199</v>
      </c>
      <c r="B1258" s="233" t="s">
        <v>1135</v>
      </c>
      <c r="C1258" s="234"/>
      <c r="D1258" s="233"/>
    </row>
    <row r="1259" s="224" customFormat="1" customHeight="1" spans="1:4">
      <c r="A1259" s="233">
        <v>22402</v>
      </c>
      <c r="B1259" s="233" t="s">
        <v>1136</v>
      </c>
      <c r="C1259" s="234">
        <f>SUM(C1260:C1265)</f>
        <v>17</v>
      </c>
      <c r="D1259" s="233"/>
    </row>
    <row r="1260" s="224" customFormat="1" customHeight="1" spans="1:4">
      <c r="A1260" s="233">
        <v>2240201</v>
      </c>
      <c r="B1260" s="233" t="s">
        <v>169</v>
      </c>
      <c r="C1260" s="234"/>
      <c r="D1260" s="233"/>
    </row>
    <row r="1261" s="224" customFormat="1" customHeight="1" spans="1:4">
      <c r="A1261" s="233">
        <v>2240202</v>
      </c>
      <c r="B1261" s="233" t="s">
        <v>170</v>
      </c>
      <c r="C1261" s="234">
        <v>17</v>
      </c>
      <c r="D1261" s="233"/>
    </row>
    <row r="1262" s="224" customFormat="1" customHeight="1" spans="1:4">
      <c r="A1262" s="233">
        <v>2240203</v>
      </c>
      <c r="B1262" s="233" t="s">
        <v>171</v>
      </c>
      <c r="C1262" s="234"/>
      <c r="D1262" s="233"/>
    </row>
    <row r="1263" s="224" customFormat="1" customHeight="1" spans="1:4">
      <c r="A1263" s="233">
        <v>2240204</v>
      </c>
      <c r="B1263" s="233" t="s">
        <v>1137</v>
      </c>
      <c r="C1263" s="234"/>
      <c r="D1263" s="233"/>
    </row>
    <row r="1264" s="224" customFormat="1" customHeight="1" spans="1:4">
      <c r="A1264" s="233">
        <v>2240250</v>
      </c>
      <c r="B1264" s="233" t="s">
        <v>178</v>
      </c>
      <c r="C1264" s="234"/>
      <c r="D1264" s="233"/>
    </row>
    <row r="1265" s="224" customFormat="1" customHeight="1" spans="1:4">
      <c r="A1265" s="233">
        <v>2240299</v>
      </c>
      <c r="B1265" s="233" t="s">
        <v>1138</v>
      </c>
      <c r="C1265" s="234"/>
      <c r="D1265" s="233"/>
    </row>
    <row r="1266" s="224" customFormat="1" customHeight="1" spans="1:4">
      <c r="A1266" s="233">
        <v>22404</v>
      </c>
      <c r="B1266" s="233" t="s">
        <v>1139</v>
      </c>
      <c r="C1266" s="234">
        <f>SUM(C1267:C1273)</f>
        <v>0</v>
      </c>
      <c r="D1266" s="233"/>
    </row>
    <row r="1267" s="224" customFormat="1" customHeight="1" spans="1:4">
      <c r="A1267" s="233">
        <v>2240401</v>
      </c>
      <c r="B1267" s="233" t="s">
        <v>169</v>
      </c>
      <c r="C1267" s="234"/>
      <c r="D1267" s="233"/>
    </row>
    <row r="1268" s="224" customFormat="1" customHeight="1" spans="1:4">
      <c r="A1268" s="233">
        <v>2240402</v>
      </c>
      <c r="B1268" s="233" t="s">
        <v>170</v>
      </c>
      <c r="C1268" s="234"/>
      <c r="D1268" s="233"/>
    </row>
    <row r="1269" s="224" customFormat="1" customHeight="1" spans="1:4">
      <c r="A1269" s="233">
        <v>2240403</v>
      </c>
      <c r="B1269" s="233" t="s">
        <v>171</v>
      </c>
      <c r="C1269" s="234"/>
      <c r="D1269" s="233"/>
    </row>
    <row r="1270" s="224" customFormat="1" customHeight="1" spans="1:4">
      <c r="A1270" s="233">
        <v>2240404</v>
      </c>
      <c r="B1270" s="233" t="s">
        <v>1140</v>
      </c>
      <c r="C1270" s="234"/>
      <c r="D1270" s="233"/>
    </row>
    <row r="1271" s="224" customFormat="1" customHeight="1" spans="1:4">
      <c r="A1271" s="233">
        <v>2240405</v>
      </c>
      <c r="B1271" s="233" t="s">
        <v>1141</v>
      </c>
      <c r="C1271" s="234"/>
      <c r="D1271" s="233"/>
    </row>
    <row r="1272" s="224" customFormat="1" customHeight="1" spans="1:4">
      <c r="A1272" s="233">
        <v>2240450</v>
      </c>
      <c r="B1272" s="233" t="s">
        <v>178</v>
      </c>
      <c r="C1272" s="234"/>
      <c r="D1272" s="233"/>
    </row>
    <row r="1273" s="224" customFormat="1" customHeight="1" spans="1:4">
      <c r="A1273" s="233">
        <v>2240499</v>
      </c>
      <c r="B1273" s="233" t="s">
        <v>1142</v>
      </c>
      <c r="C1273" s="234"/>
      <c r="D1273" s="233"/>
    </row>
    <row r="1274" s="224" customFormat="1" customHeight="1" spans="1:4">
      <c r="A1274" s="233">
        <v>22405</v>
      </c>
      <c r="B1274" s="233" t="s">
        <v>1143</v>
      </c>
      <c r="C1274" s="234">
        <f>SUM(C1275:C1286)</f>
        <v>15</v>
      </c>
      <c r="D1274" s="233"/>
    </row>
    <row r="1275" s="224" customFormat="1" customHeight="1" spans="1:4">
      <c r="A1275" s="233">
        <v>2240501</v>
      </c>
      <c r="B1275" s="233" t="s">
        <v>169</v>
      </c>
      <c r="C1275" s="234"/>
      <c r="D1275" s="233"/>
    </row>
    <row r="1276" s="224" customFormat="1" customHeight="1" spans="1:4">
      <c r="A1276" s="233">
        <v>2240502</v>
      </c>
      <c r="B1276" s="233" t="s">
        <v>170</v>
      </c>
      <c r="C1276" s="234"/>
      <c r="D1276" s="233"/>
    </row>
    <row r="1277" s="224" customFormat="1" customHeight="1" spans="1:4">
      <c r="A1277" s="233">
        <v>2240503</v>
      </c>
      <c r="B1277" s="233" t="s">
        <v>171</v>
      </c>
      <c r="C1277" s="234"/>
      <c r="D1277" s="233"/>
    </row>
    <row r="1278" s="224" customFormat="1" customHeight="1" spans="1:4">
      <c r="A1278" s="233">
        <v>2240504</v>
      </c>
      <c r="B1278" s="233" t="s">
        <v>1144</v>
      </c>
      <c r="C1278" s="234">
        <v>15</v>
      </c>
      <c r="D1278" s="233"/>
    </row>
    <row r="1279" s="224" customFormat="1" customHeight="1" spans="1:4">
      <c r="A1279" s="233">
        <v>2240505</v>
      </c>
      <c r="B1279" s="233" t="s">
        <v>1145</v>
      </c>
      <c r="C1279" s="234"/>
      <c r="D1279" s="233"/>
    </row>
    <row r="1280" customHeight="1" spans="1:4">
      <c r="A1280" s="233">
        <v>2240506</v>
      </c>
      <c r="B1280" s="233" t="s">
        <v>1146</v>
      </c>
      <c r="C1280" s="234"/>
      <c r="D1280" s="233"/>
    </row>
    <row r="1281" customHeight="1" spans="1:4">
      <c r="A1281" s="233">
        <v>2240507</v>
      </c>
      <c r="B1281" s="233" t="s">
        <v>1147</v>
      </c>
      <c r="C1281" s="234"/>
      <c r="D1281" s="233"/>
    </row>
    <row r="1282" customHeight="1" spans="1:4">
      <c r="A1282" s="233">
        <v>2240508</v>
      </c>
      <c r="B1282" s="233" t="s">
        <v>1148</v>
      </c>
      <c r="C1282" s="234"/>
      <c r="D1282" s="233"/>
    </row>
    <row r="1283" customHeight="1" spans="1:4">
      <c r="A1283" s="233">
        <v>2240509</v>
      </c>
      <c r="B1283" s="233" t="s">
        <v>1149</v>
      </c>
      <c r="C1283" s="234"/>
      <c r="D1283" s="233"/>
    </row>
    <row r="1284" customHeight="1" spans="1:4">
      <c r="A1284" s="233">
        <v>2240510</v>
      </c>
      <c r="B1284" s="233" t="s">
        <v>1150</v>
      </c>
      <c r="C1284" s="234"/>
      <c r="D1284" s="233"/>
    </row>
    <row r="1285" customHeight="1" spans="1:4">
      <c r="A1285" s="233">
        <v>2240550</v>
      </c>
      <c r="B1285" s="233" t="s">
        <v>1151</v>
      </c>
      <c r="C1285" s="234"/>
      <c r="D1285" s="233"/>
    </row>
    <row r="1286" customHeight="1" spans="1:4">
      <c r="A1286" s="233">
        <v>2240599</v>
      </c>
      <c r="B1286" s="233" t="s">
        <v>1152</v>
      </c>
      <c r="C1286" s="234"/>
      <c r="D1286" s="233"/>
    </row>
    <row r="1287" customHeight="1" spans="1:4">
      <c r="A1287" s="233">
        <v>22406</v>
      </c>
      <c r="B1287" s="233" t="s">
        <v>1153</v>
      </c>
      <c r="C1287" s="234">
        <f>SUM(C1288:C1290)</f>
        <v>0</v>
      </c>
      <c r="D1287" s="233"/>
    </row>
    <row r="1288" customHeight="1" spans="1:4">
      <c r="A1288" s="233">
        <v>2240601</v>
      </c>
      <c r="B1288" s="233" t="s">
        <v>1154</v>
      </c>
      <c r="C1288" s="234"/>
      <c r="D1288" s="233"/>
    </row>
    <row r="1289" customHeight="1" spans="1:4">
      <c r="A1289" s="233">
        <v>2240602</v>
      </c>
      <c r="B1289" s="233" t="s">
        <v>1155</v>
      </c>
      <c r="C1289" s="234"/>
      <c r="D1289" s="233"/>
    </row>
    <row r="1290" customHeight="1" spans="1:4">
      <c r="A1290" s="233">
        <v>2240699</v>
      </c>
      <c r="B1290" s="233" t="s">
        <v>1156</v>
      </c>
      <c r="C1290" s="234"/>
      <c r="D1290" s="233"/>
    </row>
    <row r="1291" customHeight="1" spans="1:4">
      <c r="A1291" s="233">
        <v>22407</v>
      </c>
      <c r="B1291" s="233" t="s">
        <v>1157</v>
      </c>
      <c r="C1291" s="234">
        <f>SUM(C1292:C1294)</f>
        <v>399</v>
      </c>
      <c r="D1291" s="233"/>
    </row>
    <row r="1292" customHeight="1" spans="1:4">
      <c r="A1292" s="233">
        <v>2240703</v>
      </c>
      <c r="B1292" s="233" t="s">
        <v>1158</v>
      </c>
      <c r="C1292" s="234">
        <v>399</v>
      </c>
      <c r="D1292" s="233"/>
    </row>
    <row r="1293" customHeight="1" spans="1:4">
      <c r="A1293" s="233">
        <v>2240704</v>
      </c>
      <c r="B1293" s="233" t="s">
        <v>1159</v>
      </c>
      <c r="C1293" s="234"/>
      <c r="D1293" s="233"/>
    </row>
    <row r="1294" customHeight="1" spans="1:4">
      <c r="A1294" s="233">
        <v>2240799</v>
      </c>
      <c r="B1294" s="233" t="s">
        <v>1160</v>
      </c>
      <c r="C1294" s="234"/>
      <c r="D1294" s="233"/>
    </row>
    <row r="1295" customHeight="1" spans="1:4">
      <c r="A1295" s="233">
        <v>22499</v>
      </c>
      <c r="B1295" s="233" t="s">
        <v>1161</v>
      </c>
      <c r="C1295" s="234">
        <f t="shared" ref="C1295:C1299" si="1">C1296</f>
        <v>0</v>
      </c>
      <c r="D1295" s="233"/>
    </row>
    <row r="1296" customHeight="1" spans="1:4">
      <c r="A1296" s="233">
        <v>2249999</v>
      </c>
      <c r="B1296" s="233" t="s">
        <v>1162</v>
      </c>
      <c r="C1296" s="234"/>
      <c r="D1296" s="233"/>
    </row>
    <row r="1297" customHeight="1" spans="1:4">
      <c r="A1297" s="233">
        <v>227</v>
      </c>
      <c r="B1297" s="233" t="s">
        <v>1163</v>
      </c>
      <c r="C1297" s="234">
        <v>5500</v>
      </c>
      <c r="D1297" s="233"/>
    </row>
    <row r="1298" customHeight="1" spans="1:4">
      <c r="A1298" s="233">
        <v>229</v>
      </c>
      <c r="B1298" s="233" t="s">
        <v>1164</v>
      </c>
      <c r="C1298" s="234">
        <f t="shared" si="1"/>
        <v>22475</v>
      </c>
      <c r="D1298" s="233"/>
    </row>
    <row r="1299" customHeight="1" spans="1:4">
      <c r="A1299" s="233">
        <v>22999</v>
      </c>
      <c r="B1299" s="233" t="s">
        <v>1165</v>
      </c>
      <c r="C1299" s="234">
        <f t="shared" si="1"/>
        <v>22475</v>
      </c>
      <c r="D1299" s="233"/>
    </row>
    <row r="1300" customHeight="1" spans="1:4">
      <c r="A1300" s="233">
        <v>2299999</v>
      </c>
      <c r="B1300" s="233" t="s">
        <v>1166</v>
      </c>
      <c r="C1300" s="234">
        <v>22475</v>
      </c>
      <c r="D1300" s="233"/>
    </row>
    <row r="1301" customHeight="1" spans="1:4">
      <c r="A1301" s="233">
        <v>232</v>
      </c>
      <c r="B1301" s="233" t="s">
        <v>1167</v>
      </c>
      <c r="C1301" s="234">
        <f>SUM(C1302,C1303,C1308)</f>
        <v>9510</v>
      </c>
      <c r="D1301" s="233"/>
    </row>
    <row r="1302" customHeight="1" spans="1:4">
      <c r="A1302" s="233">
        <v>23201</v>
      </c>
      <c r="B1302" s="233" t="s">
        <v>1168</v>
      </c>
      <c r="C1302" s="234">
        <v>0</v>
      </c>
      <c r="D1302" s="233"/>
    </row>
    <row r="1303" customHeight="1" spans="1:4">
      <c r="A1303" s="233">
        <v>23202</v>
      </c>
      <c r="B1303" s="233" t="s">
        <v>1169</v>
      </c>
      <c r="C1303" s="234">
        <f>SUM(C1304:C1307)</f>
        <v>0</v>
      </c>
      <c r="D1303" s="233"/>
    </row>
    <row r="1304" customHeight="1" spans="1:4">
      <c r="A1304" s="233">
        <v>2320201</v>
      </c>
      <c r="B1304" s="233" t="s">
        <v>1170</v>
      </c>
      <c r="C1304" s="234"/>
      <c r="D1304" s="233"/>
    </row>
    <row r="1305" customHeight="1" spans="1:4">
      <c r="A1305" s="233">
        <v>2320202</v>
      </c>
      <c r="B1305" s="233" t="s">
        <v>1171</v>
      </c>
      <c r="C1305" s="234"/>
      <c r="D1305" s="233"/>
    </row>
    <row r="1306" customHeight="1" spans="1:4">
      <c r="A1306" s="233">
        <v>2320203</v>
      </c>
      <c r="B1306" s="233" t="s">
        <v>1172</v>
      </c>
      <c r="C1306" s="234"/>
      <c r="D1306" s="233"/>
    </row>
    <row r="1307" customHeight="1" spans="1:4">
      <c r="A1307" s="233">
        <v>2320299</v>
      </c>
      <c r="B1307" s="233" t="s">
        <v>1173</v>
      </c>
      <c r="C1307" s="234"/>
      <c r="D1307" s="233"/>
    </row>
    <row r="1308" customHeight="1" spans="1:4">
      <c r="A1308" s="233">
        <v>23203</v>
      </c>
      <c r="B1308" s="233" t="s">
        <v>1174</v>
      </c>
      <c r="C1308" s="234">
        <f>SUM(C1309:C1312)</f>
        <v>9510</v>
      </c>
      <c r="D1308" s="233"/>
    </row>
    <row r="1309" customHeight="1" spans="1:4">
      <c r="A1309" s="233">
        <v>2320301</v>
      </c>
      <c r="B1309" s="233" t="s">
        <v>1175</v>
      </c>
      <c r="C1309" s="234">
        <v>9510</v>
      </c>
      <c r="D1309" s="233"/>
    </row>
    <row r="1310" customHeight="1" spans="1:4">
      <c r="A1310" s="233">
        <v>2320302</v>
      </c>
      <c r="B1310" s="233" t="s">
        <v>1176</v>
      </c>
      <c r="C1310" s="234"/>
      <c r="D1310" s="233"/>
    </row>
    <row r="1311" customHeight="1" spans="1:4">
      <c r="A1311" s="233">
        <v>2320303</v>
      </c>
      <c r="B1311" s="233" t="s">
        <v>1177</v>
      </c>
      <c r="C1311" s="234"/>
      <c r="D1311" s="233"/>
    </row>
    <row r="1312" customHeight="1" spans="1:4">
      <c r="A1312" s="233">
        <v>2320399</v>
      </c>
      <c r="B1312" s="233" t="s">
        <v>1178</v>
      </c>
      <c r="C1312" s="234"/>
      <c r="D1312" s="233"/>
    </row>
    <row r="1313" customHeight="1" spans="1:4">
      <c r="A1313" s="233">
        <v>233</v>
      </c>
      <c r="B1313" s="233" t="s">
        <v>1179</v>
      </c>
      <c r="C1313" s="234">
        <f>C1314+C1315+C1316</f>
        <v>0</v>
      </c>
      <c r="D1313" s="233"/>
    </row>
    <row r="1314" customHeight="1" spans="1:4">
      <c r="A1314" s="233">
        <v>23301</v>
      </c>
      <c r="B1314" s="233" t="s">
        <v>1180</v>
      </c>
      <c r="C1314" s="234">
        <v>0</v>
      </c>
      <c r="D1314" s="233"/>
    </row>
    <row r="1315" customHeight="1" spans="1:4">
      <c r="A1315" s="233">
        <v>23302</v>
      </c>
      <c r="B1315" s="233" t="s">
        <v>1181</v>
      </c>
      <c r="C1315" s="234">
        <v>0</v>
      </c>
      <c r="D1315" s="233"/>
    </row>
    <row r="1316" customHeight="1" spans="1:4">
      <c r="A1316" s="233">
        <v>23303</v>
      </c>
      <c r="B1316" s="233" t="s">
        <v>1182</v>
      </c>
      <c r="C1316" s="234">
        <v>0</v>
      </c>
      <c r="D1316" s="233"/>
    </row>
    <row r="1317" customHeight="1" spans="1:4">
      <c r="A1317" s="233"/>
      <c r="B1317" s="233"/>
      <c r="C1317" s="234"/>
      <c r="D1317" s="233"/>
    </row>
    <row r="1318" customHeight="1" spans="1:4">
      <c r="A1318" s="233"/>
      <c r="B1318" s="233" t="s">
        <v>1183</v>
      </c>
      <c r="C1318" s="234">
        <f>SUM(C4,C233,C273,C292,C382,C434,C490,C547,C675,C748,C825,C848,C955,C1013,C1077,C1097,C1127,C1137,C1182,C1203,C1247,C1298,C1301,C1313)+C1297</f>
        <v>278242</v>
      </c>
      <c r="D1318" s="233"/>
    </row>
  </sheetData>
  <autoFilter xmlns:etc="http://www.wps.cn/officeDocument/2017/etCustomData" ref="A3:D1316" etc:filterBottomFollowUsedRange="0">
    <extLst/>
  </autoFilter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29"/>
  <sheetViews>
    <sheetView tabSelected="1" zoomScale="115" zoomScaleNormal="115" workbookViewId="0">
      <selection activeCell="H7" sqref="H7"/>
    </sheetView>
  </sheetViews>
  <sheetFormatPr defaultColWidth="9" defaultRowHeight="24" customHeight="1" outlineLevelCol="2"/>
  <cols>
    <col min="1" max="1" width="20.875" customWidth="1"/>
    <col min="2" max="2" width="34.5" customWidth="1"/>
    <col min="3" max="3" width="23.5" customWidth="1"/>
  </cols>
  <sheetData>
    <row r="1" ht="54.95" customHeight="1" spans="1:3">
      <c r="A1" s="4" t="s">
        <v>1184</v>
      </c>
      <c r="B1" s="4"/>
      <c r="C1" s="4"/>
    </row>
    <row r="2" customHeight="1" spans="1:3">
      <c r="A2" s="215"/>
      <c r="B2" s="215"/>
      <c r="C2" s="216" t="s">
        <v>61</v>
      </c>
    </row>
    <row r="3" customHeight="1" spans="1:3">
      <c r="A3" s="217" t="s">
        <v>1185</v>
      </c>
      <c r="B3" s="218"/>
      <c r="C3" s="219" t="s">
        <v>1186</v>
      </c>
    </row>
    <row r="4" customHeight="1" spans="1:3">
      <c r="A4" s="220" t="s">
        <v>1187</v>
      </c>
      <c r="B4" s="221"/>
      <c r="C4" s="214">
        <f>C5+C10+C20+C24</f>
        <v>118989</v>
      </c>
    </row>
    <row r="5" customHeight="1" spans="1:3">
      <c r="A5" s="214" t="s">
        <v>1188</v>
      </c>
      <c r="B5" s="211" t="s">
        <v>1189</v>
      </c>
      <c r="C5" s="212">
        <v>62202</v>
      </c>
    </row>
    <row r="6" customHeight="1" spans="1:3">
      <c r="A6" s="214" t="s">
        <v>1190</v>
      </c>
      <c r="B6" s="213" t="s">
        <v>1191</v>
      </c>
      <c r="C6" s="214">
        <v>49189</v>
      </c>
    </row>
    <row r="7" customHeight="1" spans="1:3">
      <c r="A7" s="214" t="s">
        <v>1192</v>
      </c>
      <c r="B7" s="213" t="s">
        <v>1193</v>
      </c>
      <c r="C7" s="214">
        <v>7938</v>
      </c>
    </row>
    <row r="8" customHeight="1" spans="1:3">
      <c r="A8" s="214" t="s">
        <v>1194</v>
      </c>
      <c r="B8" s="213" t="s">
        <v>1195</v>
      </c>
      <c r="C8" s="214">
        <v>3047</v>
      </c>
    </row>
    <row r="9" customHeight="1" spans="1:3">
      <c r="A9" s="214" t="s">
        <v>1196</v>
      </c>
      <c r="B9" s="213" t="s">
        <v>1197</v>
      </c>
      <c r="C9" s="214">
        <v>2028</v>
      </c>
    </row>
    <row r="10" customHeight="1" spans="1:3">
      <c r="A10" s="214" t="s">
        <v>1198</v>
      </c>
      <c r="B10" s="211" t="s">
        <v>1199</v>
      </c>
      <c r="C10" s="212">
        <v>8396</v>
      </c>
    </row>
    <row r="11" customHeight="1" spans="1:3">
      <c r="A11" s="214" t="s">
        <v>1200</v>
      </c>
      <c r="B11" s="213" t="s">
        <v>1201</v>
      </c>
      <c r="C11" s="214">
        <v>4359</v>
      </c>
    </row>
    <row r="12" customHeight="1" spans="1:3">
      <c r="A12" s="214" t="s">
        <v>1202</v>
      </c>
      <c r="B12" s="213" t="s">
        <v>1203</v>
      </c>
      <c r="C12" s="214">
        <v>164</v>
      </c>
    </row>
    <row r="13" customHeight="1" spans="1:3">
      <c r="A13" s="214" t="s">
        <v>1204</v>
      </c>
      <c r="B13" s="213" t="s">
        <v>1205</v>
      </c>
      <c r="C13" s="214">
        <v>52</v>
      </c>
    </row>
    <row r="14" customHeight="1" spans="1:3">
      <c r="A14" s="214" t="s">
        <v>1206</v>
      </c>
      <c r="B14" s="213" t="s">
        <v>1207</v>
      </c>
      <c r="C14" s="214">
        <v>676</v>
      </c>
    </row>
    <row r="15" customHeight="1" spans="1:3">
      <c r="A15" s="214" t="s">
        <v>1208</v>
      </c>
      <c r="B15" s="213" t="s">
        <v>1209</v>
      </c>
      <c r="C15" s="214">
        <v>254</v>
      </c>
    </row>
    <row r="16" customHeight="1" spans="1:3">
      <c r="A16" s="214" t="s">
        <v>1210</v>
      </c>
      <c r="B16" s="213" t="s">
        <v>1211</v>
      </c>
      <c r="C16" s="214">
        <v>238</v>
      </c>
    </row>
    <row r="17" customHeight="1" spans="1:3">
      <c r="A17" s="214" t="s">
        <v>1212</v>
      </c>
      <c r="B17" s="213" t="s">
        <v>1213</v>
      </c>
      <c r="C17" s="214">
        <v>578</v>
      </c>
    </row>
    <row r="18" customHeight="1" spans="1:3">
      <c r="A18" s="214" t="s">
        <v>1214</v>
      </c>
      <c r="B18" s="213" t="s">
        <v>1215</v>
      </c>
      <c r="C18" s="214">
        <v>156</v>
      </c>
    </row>
    <row r="19" customHeight="1" spans="1:3">
      <c r="A19" s="214" t="s">
        <v>1216</v>
      </c>
      <c r="B19" s="213" t="s">
        <v>1217</v>
      </c>
      <c r="C19" s="214">
        <v>1919</v>
      </c>
    </row>
    <row r="20" customHeight="1" spans="1:3">
      <c r="A20" s="214">
        <v>505</v>
      </c>
      <c r="B20" s="211" t="s">
        <v>1218</v>
      </c>
      <c r="C20" s="212">
        <v>46478</v>
      </c>
    </row>
    <row r="21" customHeight="1" spans="1:3">
      <c r="A21" s="214">
        <v>50501</v>
      </c>
      <c r="B21" s="213" t="s">
        <v>1219</v>
      </c>
      <c r="C21" s="214">
        <v>43851</v>
      </c>
    </row>
    <row r="22" customHeight="1" spans="1:3">
      <c r="A22" s="214">
        <v>50502</v>
      </c>
      <c r="B22" s="213" t="s">
        <v>1220</v>
      </c>
      <c r="C22" s="214">
        <v>2627</v>
      </c>
    </row>
    <row r="23" customHeight="1" spans="1:3">
      <c r="A23" s="214">
        <v>50599</v>
      </c>
      <c r="B23" s="213" t="s">
        <v>1221</v>
      </c>
      <c r="C23" s="214"/>
    </row>
    <row r="24" customHeight="1" spans="1:3">
      <c r="A24" s="222">
        <v>509</v>
      </c>
      <c r="B24" s="222" t="s">
        <v>1222</v>
      </c>
      <c r="C24" s="212">
        <v>1913</v>
      </c>
    </row>
    <row r="25" customHeight="1" spans="1:3">
      <c r="A25" s="214">
        <v>50901</v>
      </c>
      <c r="B25" s="213" t="s">
        <v>1223</v>
      </c>
      <c r="C25" s="214">
        <v>609</v>
      </c>
    </row>
    <row r="26" customHeight="1" spans="1:3">
      <c r="A26" s="214">
        <v>50902</v>
      </c>
      <c r="B26" s="213" t="s">
        <v>1224</v>
      </c>
      <c r="C26" s="17"/>
    </row>
    <row r="27" customHeight="1" spans="1:3">
      <c r="A27" s="214">
        <v>50903</v>
      </c>
      <c r="B27" s="213" t="s">
        <v>1225</v>
      </c>
      <c r="C27" s="17"/>
    </row>
    <row r="28" customHeight="1" spans="1:3">
      <c r="A28" s="214">
        <v>50905</v>
      </c>
      <c r="B28" s="213" t="s">
        <v>1226</v>
      </c>
      <c r="C28" s="17">
        <v>44</v>
      </c>
    </row>
    <row r="29" customHeight="1" spans="1:3">
      <c r="A29" s="214">
        <v>50999</v>
      </c>
      <c r="B29" s="213" t="s">
        <v>1227</v>
      </c>
      <c r="C29" s="17">
        <v>1260</v>
      </c>
    </row>
  </sheetData>
  <mergeCells count="3">
    <mergeCell ref="A1:C1"/>
    <mergeCell ref="A3:B3"/>
    <mergeCell ref="A4:B4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J89"/>
  <sheetViews>
    <sheetView workbookViewId="0">
      <selection activeCell="A1" sqref="A1:B1"/>
    </sheetView>
  </sheetViews>
  <sheetFormatPr defaultColWidth="9" defaultRowHeight="14.25"/>
  <cols>
    <col min="1" max="1" width="57.375" style="3" customWidth="1"/>
    <col min="2" max="2" width="29.625" style="3" customWidth="1"/>
    <col min="3" max="16372" width="9" style="3"/>
  </cols>
  <sheetData>
    <row r="1" s="1" customFormat="1" ht="30" customHeight="1" spans="1:2">
      <c r="A1" s="4" t="s">
        <v>16</v>
      </c>
      <c r="B1" s="4"/>
    </row>
    <row r="2" s="2" customFormat="1" ht="18" customHeight="1" spans="1:244">
      <c r="A2" s="5"/>
      <c r="B2" s="6" t="s">
        <v>61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</row>
    <row r="3" s="2" customFormat="1" ht="21.95" customHeight="1" spans="1:244">
      <c r="A3" s="7" t="s">
        <v>1228</v>
      </c>
      <c r="B3" s="7" t="s">
        <v>64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</row>
    <row r="4" s="2" customFormat="1" ht="21.95" customHeight="1" spans="1:244">
      <c r="A4" s="211" t="s">
        <v>1229</v>
      </c>
      <c r="B4" s="212">
        <v>329758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</row>
    <row r="5" s="2" customFormat="1" ht="21.95" customHeight="1" spans="1:244">
      <c r="A5" s="211" t="s">
        <v>1230</v>
      </c>
      <c r="B5" s="212">
        <v>5831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</row>
    <row r="6" s="2" customFormat="1" ht="21.95" customHeight="1" spans="1:244">
      <c r="A6" s="213" t="s">
        <v>69</v>
      </c>
      <c r="B6" s="214">
        <v>780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</row>
    <row r="7" s="2" customFormat="1" ht="21.95" customHeight="1" spans="1:244">
      <c r="A7" s="213" t="s">
        <v>70</v>
      </c>
      <c r="B7" s="214">
        <v>867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</row>
    <row r="8" s="2" customFormat="1" ht="21.95" customHeight="1" spans="1:244">
      <c r="A8" s="213" t="s">
        <v>71</v>
      </c>
      <c r="B8" s="214">
        <v>2046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</row>
    <row r="9" s="2" customFormat="1" ht="21.95" customHeight="1" spans="1:244">
      <c r="A9" s="213" t="s">
        <v>72</v>
      </c>
      <c r="B9" s="214">
        <v>12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</row>
    <row r="10" s="2" customFormat="1" ht="21.95" customHeight="1" spans="1:244">
      <c r="A10" s="213" t="s">
        <v>73</v>
      </c>
      <c r="B10" s="214">
        <v>1208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</row>
    <row r="11" s="2" customFormat="1" ht="21.95" customHeight="1" spans="1:244">
      <c r="A11" s="213" t="s">
        <v>74</v>
      </c>
      <c r="B11" s="214">
        <v>918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</row>
    <row r="12" s="2" customFormat="1" ht="21.95" customHeight="1" spans="1:244">
      <c r="A12" s="211" t="s">
        <v>1231</v>
      </c>
      <c r="B12" s="212">
        <v>276827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</row>
    <row r="13" s="2" customFormat="1" ht="21.95" customHeight="1" spans="1:244">
      <c r="A13" s="213" t="s">
        <v>76</v>
      </c>
      <c r="B13" s="214">
        <v>82703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</row>
    <row r="14" s="2" customFormat="1" ht="21.95" customHeight="1" spans="1:244">
      <c r="A14" s="213" t="s">
        <v>77</v>
      </c>
      <c r="B14" s="214">
        <v>28753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</row>
    <row r="15" s="2" customFormat="1" ht="21.95" customHeight="1" spans="1:244">
      <c r="A15" s="213" t="s">
        <v>78</v>
      </c>
      <c r="B15" s="214">
        <v>8000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</row>
    <row r="16" s="2" customFormat="1" ht="21.95" customHeight="1" spans="1:244">
      <c r="A16" s="213" t="s">
        <v>79</v>
      </c>
      <c r="B16" s="214">
        <v>8632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</row>
    <row r="17" s="2" customFormat="1" ht="21.95" customHeight="1" spans="1:244">
      <c r="A17" s="213" t="s">
        <v>80</v>
      </c>
      <c r="B17" s="214">
        <v>89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</row>
    <row r="18" s="2" customFormat="1" ht="21.95" customHeight="1" spans="1:244">
      <c r="A18" s="213" t="s">
        <v>81</v>
      </c>
      <c r="B18" s="214">
        <v>4867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</row>
    <row r="19" s="2" customFormat="1" ht="21.95" customHeight="1" spans="1:244">
      <c r="A19" s="213" t="s">
        <v>82</v>
      </c>
      <c r="B19" s="214">
        <v>3847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</row>
    <row r="20" s="2" customFormat="1" ht="21.95" customHeight="1" spans="1:244">
      <c r="A20" s="213" t="s">
        <v>83</v>
      </c>
      <c r="B20" s="214">
        <v>21239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</row>
    <row r="21" s="2" customFormat="1" ht="21.95" customHeight="1" spans="1:244">
      <c r="A21" s="213" t="s">
        <v>84</v>
      </c>
      <c r="B21" s="214">
        <v>2354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</row>
    <row r="22" s="2" customFormat="1" ht="21.95" customHeight="1" spans="1:244">
      <c r="A22" s="213" t="s">
        <v>85</v>
      </c>
      <c r="B22" s="214">
        <v>6242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</row>
    <row r="23" s="2" customFormat="1" ht="21.95" customHeight="1" spans="1:244">
      <c r="A23" s="213" t="s">
        <v>86</v>
      </c>
      <c r="B23" s="214">
        <v>1048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</row>
    <row r="24" s="2" customFormat="1" ht="21.95" customHeight="1" spans="1:244">
      <c r="A24" s="213" t="s">
        <v>87</v>
      </c>
      <c r="B24" s="214">
        <v>15100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</row>
    <row r="25" s="2" customFormat="1" ht="21.95" customHeight="1" spans="1:244">
      <c r="A25" s="213" t="s">
        <v>88</v>
      </c>
      <c r="B25" s="214">
        <v>196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</row>
    <row r="26" s="2" customFormat="1" ht="21.95" customHeight="1" spans="1:244">
      <c r="A26" s="213" t="s">
        <v>89</v>
      </c>
      <c r="B26" s="214">
        <v>32243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</row>
    <row r="27" s="2" customFormat="1" ht="21.95" customHeight="1" spans="1:244">
      <c r="A27" s="213" t="s">
        <v>90</v>
      </c>
      <c r="B27" s="214">
        <v>9761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</row>
    <row r="28" s="2" customFormat="1" ht="21.95" customHeight="1" spans="1:244">
      <c r="A28" s="213" t="s">
        <v>91</v>
      </c>
      <c r="B28" s="214">
        <v>680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</row>
    <row r="29" s="2" customFormat="1" ht="21.95" customHeight="1" spans="1:244">
      <c r="A29" s="213" t="s">
        <v>92</v>
      </c>
      <c r="B29" s="214">
        <v>31685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</row>
    <row r="30" s="2" customFormat="1" ht="21.95" customHeight="1" spans="1:244">
      <c r="A30" s="213" t="s">
        <v>93</v>
      </c>
      <c r="B30" s="214">
        <v>2929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</row>
    <row r="31" s="2" customFormat="1" ht="21.95" customHeight="1" spans="1:244">
      <c r="A31" s="213" t="s">
        <v>94</v>
      </c>
      <c r="B31" s="214">
        <v>5192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</row>
    <row r="32" s="2" customFormat="1" ht="21.95" customHeight="1" spans="1:244">
      <c r="A32" s="213" t="s">
        <v>95</v>
      </c>
      <c r="B32" s="214">
        <v>348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</row>
    <row r="33" s="2" customFormat="1" ht="21.95" customHeight="1" spans="1:244">
      <c r="A33" s="213" t="s">
        <v>96</v>
      </c>
      <c r="B33" s="214">
        <v>98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</row>
    <row r="34" s="2" customFormat="1" ht="21.95" customHeight="1" spans="1:244">
      <c r="A34" s="213" t="s">
        <v>97</v>
      </c>
      <c r="B34" s="214">
        <v>1335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</row>
    <row r="35" s="2" customFormat="1" ht="21.95" customHeight="1" spans="1:244">
      <c r="A35" s="213" t="s">
        <v>98</v>
      </c>
      <c r="B35" s="214">
        <v>9486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</row>
    <row r="36" s="2" customFormat="1" ht="21.95" customHeight="1" spans="1:244">
      <c r="A36" s="213" t="s">
        <v>1232</v>
      </c>
      <c r="B36" s="212">
        <v>47100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</row>
    <row r="37" s="2" customFormat="1" ht="21.95" customHeight="1" spans="1:244">
      <c r="A37" s="213" t="s">
        <v>1233</v>
      </c>
      <c r="B37" s="214">
        <v>1361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</row>
    <row r="38" s="2" customFormat="1" ht="21.95" customHeight="1" spans="1:244">
      <c r="A38" s="213" t="s">
        <v>1234</v>
      </c>
      <c r="B38" s="214">
        <v>152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</row>
    <row r="39" s="2" customFormat="1" ht="20.1" customHeight="1" spans="1:2">
      <c r="A39" s="213" t="s">
        <v>1235</v>
      </c>
      <c r="B39" s="214">
        <v>776</v>
      </c>
    </row>
    <row r="40" s="2" customFormat="1" ht="20.1" customHeight="1" spans="1:2">
      <c r="A40" s="213" t="s">
        <v>1236</v>
      </c>
      <c r="B40" s="214">
        <v>274</v>
      </c>
    </row>
    <row r="41" s="2" customFormat="1" ht="20.1" customHeight="1" spans="1:2">
      <c r="A41" s="213" t="s">
        <v>1237</v>
      </c>
      <c r="B41" s="214">
        <v>308</v>
      </c>
    </row>
    <row r="42" s="2" customFormat="1" ht="20.1" customHeight="1" spans="1:2">
      <c r="A42" s="213" t="s">
        <v>1238</v>
      </c>
      <c r="B42" s="214">
        <v>844</v>
      </c>
    </row>
    <row r="43" s="2" customFormat="1" ht="20.1" customHeight="1" spans="1:2">
      <c r="A43" s="213" t="s">
        <v>1239</v>
      </c>
      <c r="B43" s="214">
        <v>1622</v>
      </c>
    </row>
    <row r="44" s="2" customFormat="1" ht="20.1" customHeight="1" spans="1:2">
      <c r="A44" s="213" t="s">
        <v>1240</v>
      </c>
      <c r="B44" s="214">
        <v>8378</v>
      </c>
    </row>
    <row r="45" s="2" customFormat="1" ht="20.1" customHeight="1" spans="1:2">
      <c r="A45" s="213" t="s">
        <v>1241</v>
      </c>
      <c r="B45" s="214">
        <v>124</v>
      </c>
    </row>
    <row r="46" s="2" customFormat="1" ht="20.1" customHeight="1" spans="1:2">
      <c r="A46" s="213" t="s">
        <v>1242</v>
      </c>
      <c r="B46" s="214">
        <v>21856</v>
      </c>
    </row>
    <row r="47" s="2" customFormat="1" ht="20.1" customHeight="1" spans="1:2">
      <c r="A47" s="213" t="s">
        <v>1243</v>
      </c>
      <c r="B47" s="214">
        <v>529</v>
      </c>
    </row>
    <row r="48" s="2" customFormat="1" ht="20.1" customHeight="1" spans="1:2">
      <c r="A48" s="213" t="s">
        <v>1244</v>
      </c>
      <c r="B48" s="214">
        <v>928</v>
      </c>
    </row>
    <row r="49" s="2" customFormat="1" ht="20.1" customHeight="1" spans="1:2">
      <c r="A49" s="213" t="s">
        <v>1245</v>
      </c>
      <c r="B49" s="214">
        <v>666</v>
      </c>
    </row>
    <row r="50" s="2" customFormat="1" ht="20.1" customHeight="1" spans="1:2">
      <c r="A50" s="213" t="s">
        <v>1246</v>
      </c>
      <c r="B50" s="214">
        <v>5</v>
      </c>
    </row>
    <row r="51" s="2" customFormat="1" ht="20.1" customHeight="1" spans="1:2">
      <c r="A51" s="213" t="s">
        <v>1247</v>
      </c>
      <c r="B51" s="214">
        <v>3638</v>
      </c>
    </row>
    <row r="52" s="2" customFormat="1" ht="20.1" customHeight="1" spans="1:2">
      <c r="A52" s="213" t="s">
        <v>1248</v>
      </c>
      <c r="B52" s="214">
        <v>4505</v>
      </c>
    </row>
    <row r="53" s="2" customFormat="1" ht="20.1" customHeight="1" spans="1:2">
      <c r="A53" s="213" t="s">
        <v>1249</v>
      </c>
      <c r="B53" s="214">
        <v>930</v>
      </c>
    </row>
    <row r="54" s="2" customFormat="1" ht="20.1" customHeight="1" spans="1:2">
      <c r="A54" s="213" t="s">
        <v>1250</v>
      </c>
      <c r="B54" s="214">
        <v>204</v>
      </c>
    </row>
    <row r="55" s="2" customFormat="1" ht="20.1" customHeight="1"/>
    <row r="56" s="2" customFormat="1" ht="20.1" customHeight="1"/>
    <row r="57" s="2" customFormat="1" ht="20.1" customHeight="1"/>
    <row r="58" s="2" customFormat="1" ht="20.1" customHeight="1"/>
    <row r="59" s="2" customFormat="1" ht="20.1" customHeight="1"/>
    <row r="60" s="2" customFormat="1" ht="20.1" customHeight="1"/>
    <row r="61" s="2" customFormat="1" ht="20.1" customHeight="1"/>
    <row r="62" s="2" customFormat="1" ht="20.1" customHeight="1"/>
    <row r="63" s="2" customFormat="1" ht="20.1" customHeight="1"/>
    <row r="64" s="2" customFormat="1" ht="20.1" customHeight="1"/>
    <row r="65" s="2" customFormat="1" ht="20.1" customHeight="1"/>
    <row r="66" s="2" customFormat="1" ht="20.1" customHeight="1"/>
    <row r="67" s="2" customFormat="1" ht="20.1" customHeight="1"/>
    <row r="68" s="2" customFormat="1" ht="20.1" customHeight="1"/>
    <row r="69" s="2" customFormat="1" ht="20.1" customHeight="1"/>
    <row r="70" s="2" customFormat="1" ht="20.1" customHeight="1"/>
    <row r="71" s="2" customFormat="1" ht="20.1" customHeight="1"/>
    <row r="72" s="2" customFormat="1" ht="20.1" customHeight="1"/>
    <row r="73" s="2" customFormat="1" ht="20.1" customHeight="1"/>
    <row r="74" s="2" customFormat="1" ht="20.1" customHeight="1"/>
    <row r="75" s="3" customFormat="1" spans="1:2">
      <c r="A75" s="2"/>
      <c r="B75" s="2"/>
    </row>
    <row r="76" s="3" customFormat="1" spans="1:2">
      <c r="A76" s="2"/>
      <c r="B76" s="2"/>
    </row>
    <row r="77" spans="1:2">
      <c r="A77" s="2"/>
      <c r="B77" s="2"/>
    </row>
    <row r="78" spans="1:2">
      <c r="A78" s="2"/>
      <c r="B78" s="2"/>
    </row>
    <row r="79" spans="1:2">
      <c r="A79" s="2"/>
      <c r="B79" s="2"/>
    </row>
    <row r="80" spans="1:2">
      <c r="A80" s="2"/>
      <c r="B80" s="2"/>
    </row>
    <row r="81" spans="1:2">
      <c r="A81" s="2"/>
      <c r="B81" s="2"/>
    </row>
    <row r="82" spans="1:2">
      <c r="A82" s="2"/>
      <c r="B82" s="2"/>
    </row>
    <row r="83" spans="1:2">
      <c r="A83" s="2"/>
      <c r="B83" s="2"/>
    </row>
    <row r="84" spans="1:2">
      <c r="A84" s="2"/>
      <c r="B84" s="2"/>
    </row>
    <row r="85" spans="1:2">
      <c r="A85" s="2"/>
      <c r="B85" s="2"/>
    </row>
    <row r="86" spans="1:2">
      <c r="A86" s="2"/>
      <c r="B86" s="2"/>
    </row>
    <row r="87" spans="1:2">
      <c r="A87" s="2"/>
      <c r="B87" s="2"/>
    </row>
    <row r="88" spans="1:2">
      <c r="A88" s="2"/>
      <c r="B88" s="2"/>
    </row>
    <row r="89" spans="1:2">
      <c r="A89" s="2"/>
      <c r="B89" s="2"/>
    </row>
  </sheetData>
  <mergeCells count="1">
    <mergeCell ref="A1:B1"/>
  </mergeCells>
  <pageMargins left="0.75" right="0.75" top="1" bottom="1" header="0.511805555555556" footer="0.51180555555555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M27"/>
  <sheetViews>
    <sheetView workbookViewId="0">
      <selection activeCell="A1" sqref="A1:B1"/>
    </sheetView>
  </sheetViews>
  <sheetFormatPr defaultColWidth="7" defaultRowHeight="26.1" customHeight="1"/>
  <cols>
    <col min="1" max="1" width="34.875" style="124" customWidth="1"/>
    <col min="2" max="2" width="36.625" style="125" customWidth="1"/>
    <col min="3" max="16375" width="7" style="97"/>
  </cols>
  <sheetData>
    <row r="1" s="205" customFormat="1" ht="47.1" customHeight="1" spans="1:2">
      <c r="A1" s="126" t="s">
        <v>1251</v>
      </c>
      <c r="B1" s="126"/>
    </row>
    <row r="2" ht="17.1" customHeight="1" spans="1:2">
      <c r="A2" s="113"/>
      <c r="B2" s="127"/>
    </row>
    <row r="3" s="2" customFormat="1" ht="18" customHeight="1" spans="1:247">
      <c r="A3" s="5"/>
      <c r="B3" s="6" t="s">
        <v>61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</row>
    <row r="4" s="94" customFormat="1" ht="33.95" customHeight="1" spans="1:2">
      <c r="A4" s="7" t="s">
        <v>1252</v>
      </c>
      <c r="B4" s="7" t="s">
        <v>64</v>
      </c>
    </row>
    <row r="5" customHeight="1" spans="1:2">
      <c r="A5" s="206" t="s">
        <v>1253</v>
      </c>
      <c r="B5" s="207">
        <v>47100</v>
      </c>
    </row>
    <row r="6" customHeight="1" spans="1:2">
      <c r="A6" s="208" t="s">
        <v>1254</v>
      </c>
      <c r="B6" s="209">
        <v>1361</v>
      </c>
    </row>
    <row r="7" customHeight="1" spans="1:2">
      <c r="A7" s="208" t="s">
        <v>1255</v>
      </c>
      <c r="B7" s="209">
        <v>0</v>
      </c>
    </row>
    <row r="8" customHeight="1" spans="1:2">
      <c r="A8" s="208" t="s">
        <v>1256</v>
      </c>
      <c r="B8" s="209">
        <v>0</v>
      </c>
    </row>
    <row r="9" customHeight="1" spans="1:2">
      <c r="A9" s="208" t="s">
        <v>1257</v>
      </c>
      <c r="B9" s="209">
        <v>152</v>
      </c>
    </row>
    <row r="10" customHeight="1" spans="1:2">
      <c r="A10" s="208" t="s">
        <v>1258</v>
      </c>
      <c r="B10" s="209">
        <v>776</v>
      </c>
    </row>
    <row r="11" customHeight="1" spans="1:2">
      <c r="A11" s="208" t="s">
        <v>1259</v>
      </c>
      <c r="B11" s="209">
        <v>274</v>
      </c>
    </row>
    <row r="12" customHeight="1" spans="1:2">
      <c r="A12" s="208" t="s">
        <v>1260</v>
      </c>
      <c r="B12" s="209">
        <v>308</v>
      </c>
    </row>
    <row r="13" customHeight="1" spans="1:2">
      <c r="A13" s="208" t="s">
        <v>1261</v>
      </c>
      <c r="B13" s="209">
        <v>844</v>
      </c>
    </row>
    <row r="14" customHeight="1" spans="1:2">
      <c r="A14" s="208" t="s">
        <v>1262</v>
      </c>
      <c r="B14" s="209">
        <v>1622</v>
      </c>
    </row>
    <row r="15" customHeight="1" spans="1:2">
      <c r="A15" s="208" t="s">
        <v>1263</v>
      </c>
      <c r="B15" s="209">
        <v>8378</v>
      </c>
    </row>
    <row r="16" customHeight="1" spans="1:2">
      <c r="A16" s="208" t="s">
        <v>1264</v>
      </c>
      <c r="B16" s="209">
        <v>124</v>
      </c>
    </row>
    <row r="17" customHeight="1" spans="1:2">
      <c r="A17" s="208" t="s">
        <v>1265</v>
      </c>
      <c r="B17" s="209">
        <v>21856</v>
      </c>
    </row>
    <row r="18" customHeight="1" spans="1:2">
      <c r="A18" s="208" t="s">
        <v>1266</v>
      </c>
      <c r="B18" s="209">
        <v>529</v>
      </c>
    </row>
    <row r="19" customHeight="1" spans="1:2">
      <c r="A19" s="208" t="s">
        <v>1267</v>
      </c>
      <c r="B19" s="209">
        <v>928</v>
      </c>
    </row>
    <row r="20" customHeight="1" spans="1:2">
      <c r="A20" s="208" t="s">
        <v>1268</v>
      </c>
      <c r="B20" s="209">
        <v>666</v>
      </c>
    </row>
    <row r="21" customHeight="1" spans="1:2">
      <c r="A21" s="208" t="s">
        <v>1269</v>
      </c>
      <c r="B21" s="209">
        <v>5</v>
      </c>
    </row>
    <row r="22" customHeight="1" spans="1:2">
      <c r="A22" s="208" t="s">
        <v>1270</v>
      </c>
      <c r="B22" s="209">
        <v>3638</v>
      </c>
    </row>
    <row r="23" customHeight="1" spans="1:2">
      <c r="A23" s="208" t="s">
        <v>1271</v>
      </c>
      <c r="B23" s="209">
        <v>4505</v>
      </c>
    </row>
    <row r="24" customHeight="1" spans="1:2">
      <c r="A24" s="208" t="s">
        <v>1272</v>
      </c>
      <c r="B24" s="209">
        <v>930</v>
      </c>
    </row>
    <row r="25" customHeight="1" spans="1:2">
      <c r="A25" s="208" t="s">
        <v>1273</v>
      </c>
      <c r="B25" s="209">
        <v>204</v>
      </c>
    </row>
    <row r="26" customHeight="1" spans="1:2">
      <c r="A26" s="208" t="s">
        <v>1274</v>
      </c>
      <c r="B26" s="209">
        <v>0</v>
      </c>
    </row>
    <row r="27" ht="51.75" customHeight="1" spans="1:2">
      <c r="A27" s="210"/>
      <c r="B27" s="210"/>
    </row>
  </sheetData>
  <mergeCells count="3">
    <mergeCell ref="A1:B1"/>
    <mergeCell ref="A2:B2"/>
    <mergeCell ref="A27:B2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38</vt:i4>
      </vt:variant>
    </vt:vector>
  </HeadingPairs>
  <TitlesOfParts>
    <vt:vector size="38" baseType="lpstr">
      <vt:lpstr>目录</vt:lpstr>
      <vt:lpstr>表1</vt:lpstr>
      <vt:lpstr>表2</vt:lpstr>
      <vt:lpstr>表3</vt:lpstr>
      <vt:lpstr>表4</vt:lpstr>
      <vt:lpstr>表5</vt:lpstr>
      <vt:lpstr>表6</vt:lpstr>
      <vt:lpstr>表7</vt:lpstr>
      <vt:lpstr>表8</vt:lpstr>
      <vt:lpstr>表9</vt:lpstr>
      <vt:lpstr>表10</vt:lpstr>
      <vt:lpstr>表11</vt:lpstr>
      <vt:lpstr>表12</vt:lpstr>
      <vt:lpstr>表13</vt:lpstr>
      <vt:lpstr>表14</vt:lpstr>
      <vt:lpstr>表15</vt:lpstr>
      <vt:lpstr>表16</vt:lpstr>
      <vt:lpstr>表17</vt:lpstr>
      <vt:lpstr>表18</vt:lpstr>
      <vt:lpstr>表19</vt:lpstr>
      <vt:lpstr>表20</vt:lpstr>
      <vt:lpstr>表21</vt:lpstr>
      <vt:lpstr>表22</vt:lpstr>
      <vt:lpstr>表23</vt:lpstr>
      <vt:lpstr>表24</vt:lpstr>
      <vt:lpstr>表25</vt:lpstr>
      <vt:lpstr>表26</vt:lpstr>
      <vt:lpstr>表27</vt:lpstr>
      <vt:lpstr>表28 </vt:lpstr>
      <vt:lpstr>表29</vt:lpstr>
      <vt:lpstr>表30</vt:lpstr>
      <vt:lpstr>表31</vt:lpstr>
      <vt:lpstr>表32</vt:lpstr>
      <vt:lpstr>表33</vt:lpstr>
      <vt:lpstr>表34</vt:lpstr>
      <vt:lpstr>表35</vt:lpstr>
      <vt:lpstr>表36</vt:lpstr>
      <vt:lpstr>表37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SOYO</dc:creator>
  <cp:lastModifiedBy>新愚</cp:lastModifiedBy>
  <dcterms:created xsi:type="dcterms:W3CDTF">2018-11-17T01:30:00Z</dcterms:created>
  <cp:lastPrinted>2022-10-31T01:38:00Z</cp:lastPrinted>
  <dcterms:modified xsi:type="dcterms:W3CDTF">2025-01-24T08:13:19Z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E17F1FDE8C264FF2AC39BA866C68A1FC_13</vt:lpwstr>
  </property>
  <property fmtid="{D5CDD505-2E9C-101B-9397-08002B2CF9AE}" pid="3" name="KSOProductBuildVer">
    <vt:lpwstr>2052-12.1.0.19770</vt:lpwstr>
  </property>
</Properties>
</file>